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drawings/drawing3.xml" ContentType="application/vnd.openxmlformats-officedocument.drawing+xml"/>
  <Override PartName="/xl/comments2.xml" ContentType="application/vnd.openxmlformats-officedocument.spreadsheetml.comments+xml"/>
  <Override PartName="/xl/drawings/drawing4.xml" ContentType="application/vnd.openxmlformats-officedocument.drawing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KLee\OneDrive - TimelyFrames.com\Desktop\"/>
    </mc:Choice>
  </mc:AlternateContent>
  <xr:revisionPtr revIDLastSave="0" documentId="13_ncr:1_{AA0CA242-A143-40A4-B70E-D998B8FB17BC}" xr6:coauthVersionLast="47" xr6:coauthVersionMax="47" xr10:uidLastSave="{00000000-0000-0000-0000-000000000000}"/>
  <bookViews>
    <workbookView xWindow="-120" yWindow="-120" windowWidth="29040" windowHeight="17640" xr2:uid="{00000000-000D-0000-FFFF-FFFF00000000}"/>
  </bookViews>
  <sheets>
    <sheet name="Cover Sheet" sheetId="3" r:id="rId1"/>
    <sheet name="2 Hinge" sheetId="1" r:id="rId2"/>
    <sheet name="3 Hinge" sheetId="5" r:id="rId3"/>
    <sheet name="4 Hinge" sheetId="4" r:id="rId4"/>
    <sheet name="4 Hinge Dutch" sheetId="6" r:id="rId5"/>
    <sheet name="Tables" sheetId="2" state="hidden" r:id="rId6"/>
  </sheets>
  <externalReferences>
    <externalReference r:id="rId7"/>
  </externalReferences>
  <definedNames>
    <definedName name="actwidth">Tables!$O$3:$O$50</definedName>
    <definedName name="DUTCH">Tables!$A$30:$A$37</definedName>
    <definedName name="dutchhinges">Tables!$S$30:$S$38</definedName>
    <definedName name="fivehinges">Tables!$S$30:$S$38</definedName>
    <definedName name="fourhinges">Tables!$S$21:$S$29</definedName>
    <definedName name="fourhng">Tables!$A$21:$A$28</definedName>
    <definedName name="fourhnght">Tables!$C$1029:$C$1077</definedName>
    <definedName name="inactwidth">Tables!$Q$2:$Q$51</definedName>
    <definedName name="threehinges">Tables!$S$12:$S$20</definedName>
    <definedName name="threehng">Tables!$A$12:$A$19</definedName>
    <definedName name="threehnght">Tables!$C$480:$C$540</definedName>
    <definedName name="twohingeprep">[1]Sheet2!$A$3:$A$10</definedName>
    <definedName name="twohinges">Tables!$S$3:$S$11</definedName>
    <definedName name="twohngprep">Tables!$A$3:$A$10</definedName>
    <definedName name="twoht">Tables!$C$3:$C$55</definedName>
    <definedName name="ucut">Tables!$N$3:$N$15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D48" i="6" l="1"/>
  <c r="D44" i="6"/>
  <c r="D44" i="4"/>
  <c r="D44" i="5"/>
  <c r="D44" i="1"/>
  <c r="AL18" i="4"/>
  <c r="U18" i="4"/>
  <c r="AL18" i="5"/>
  <c r="U18" i="5"/>
  <c r="U18" i="1"/>
  <c r="AL18" i="1" l="1"/>
  <c r="O43" i="1" a="1"/>
  <c r="O43" i="1" s="1"/>
  <c r="O43" i="5" a="1"/>
  <c r="O43" i="5" s="1"/>
  <c r="D24" i="5" a="1"/>
  <c r="D24" i="5" s="1"/>
  <c r="G20" i="5" s="1"/>
  <c r="M20" i="5" s="1"/>
  <c r="D23" i="5" a="1"/>
  <c r="D23" i="5" s="1"/>
  <c r="W7" i="6"/>
  <c r="Z48" i="4"/>
  <c r="Z46" i="4"/>
  <c r="Z44" i="4"/>
  <c r="H1469" i="2"/>
  <c r="I1469" i="2" s="1"/>
  <c r="G1469" i="2"/>
  <c r="H1468" i="2"/>
  <c r="I1468" i="2" s="1"/>
  <c r="G1468" i="2"/>
  <c r="H1467" i="2"/>
  <c r="I1467" i="2" s="1"/>
  <c r="G1467" i="2"/>
  <c r="H1466" i="2"/>
  <c r="I1466" i="2" s="1"/>
  <c r="G1466" i="2"/>
  <c r="H1465" i="2"/>
  <c r="I1465" i="2" s="1"/>
  <c r="G1465" i="2"/>
  <c r="H1464" i="2"/>
  <c r="I1464" i="2" s="1"/>
  <c r="G1464" i="2"/>
  <c r="H1463" i="2"/>
  <c r="I1463" i="2" s="1"/>
  <c r="G1463" i="2"/>
  <c r="H1462" i="2"/>
  <c r="I1462" i="2" s="1"/>
  <c r="G1462" i="2"/>
  <c r="H1461" i="2"/>
  <c r="I1461" i="2" s="1"/>
  <c r="G1461" i="2"/>
  <c r="H1460" i="2"/>
  <c r="I1460" i="2" s="1"/>
  <c r="G1460" i="2"/>
  <c r="H1459" i="2"/>
  <c r="I1459" i="2" s="1"/>
  <c r="G1459" i="2"/>
  <c r="H1458" i="2"/>
  <c r="I1458" i="2" s="1"/>
  <c r="G1458" i="2"/>
  <c r="H1457" i="2"/>
  <c r="I1457" i="2" s="1"/>
  <c r="G1457" i="2"/>
  <c r="H1456" i="2"/>
  <c r="I1456" i="2" s="1"/>
  <c r="G1456" i="2"/>
  <c r="H1455" i="2"/>
  <c r="I1455" i="2" s="1"/>
  <c r="G1455" i="2"/>
  <c r="H1454" i="2"/>
  <c r="I1454" i="2" s="1"/>
  <c r="G1454" i="2"/>
  <c r="H1453" i="2"/>
  <c r="I1453" i="2" s="1"/>
  <c r="G1453" i="2"/>
  <c r="H1452" i="2"/>
  <c r="I1452" i="2" s="1"/>
  <c r="G1452" i="2"/>
  <c r="H1451" i="2"/>
  <c r="I1451" i="2" s="1"/>
  <c r="G1451" i="2"/>
  <c r="H1450" i="2"/>
  <c r="I1450" i="2" s="1"/>
  <c r="G1450" i="2"/>
  <c r="H1449" i="2"/>
  <c r="I1449" i="2" s="1"/>
  <c r="G1449" i="2"/>
  <c r="H1448" i="2"/>
  <c r="I1448" i="2" s="1"/>
  <c r="G1448" i="2"/>
  <c r="H1447" i="2"/>
  <c r="I1447" i="2" s="1"/>
  <c r="G1447" i="2"/>
  <c r="H1446" i="2"/>
  <c r="I1446" i="2" s="1"/>
  <c r="G1446" i="2"/>
  <c r="H1445" i="2"/>
  <c r="I1445" i="2" s="1"/>
  <c r="G1445" i="2"/>
  <c r="H1444" i="2"/>
  <c r="I1444" i="2" s="1"/>
  <c r="G1444" i="2"/>
  <c r="H1443" i="2"/>
  <c r="I1443" i="2" s="1"/>
  <c r="G1443" i="2"/>
  <c r="H1442" i="2"/>
  <c r="I1442" i="2" s="1"/>
  <c r="G1442" i="2"/>
  <c r="H1441" i="2"/>
  <c r="I1441" i="2" s="1"/>
  <c r="G1441" i="2"/>
  <c r="H1440" i="2"/>
  <c r="I1440" i="2" s="1"/>
  <c r="G1440" i="2"/>
  <c r="H1439" i="2"/>
  <c r="I1439" i="2" s="1"/>
  <c r="G1439" i="2"/>
  <c r="H1438" i="2"/>
  <c r="I1438" i="2" s="1"/>
  <c r="G1438" i="2"/>
  <c r="H1437" i="2"/>
  <c r="I1437" i="2" s="1"/>
  <c r="G1437" i="2"/>
  <c r="H1436" i="2"/>
  <c r="I1436" i="2" s="1"/>
  <c r="G1436" i="2"/>
  <c r="H1435" i="2"/>
  <c r="I1435" i="2" s="1"/>
  <c r="G1435" i="2"/>
  <c r="H1434" i="2"/>
  <c r="I1434" i="2" s="1"/>
  <c r="G1434" i="2"/>
  <c r="H1433" i="2"/>
  <c r="I1433" i="2" s="1"/>
  <c r="G1433" i="2"/>
  <c r="H1432" i="2"/>
  <c r="I1432" i="2" s="1"/>
  <c r="G1432" i="2"/>
  <c r="H1431" i="2"/>
  <c r="I1431" i="2" s="1"/>
  <c r="G1431" i="2"/>
  <c r="H1430" i="2"/>
  <c r="I1430" i="2" s="1"/>
  <c r="G1430" i="2"/>
  <c r="H1429" i="2"/>
  <c r="I1429" i="2" s="1"/>
  <c r="G1429" i="2"/>
  <c r="H1428" i="2"/>
  <c r="I1428" i="2" s="1"/>
  <c r="G1428" i="2"/>
  <c r="H1427" i="2"/>
  <c r="I1427" i="2" s="1"/>
  <c r="G1427" i="2"/>
  <c r="H1426" i="2"/>
  <c r="I1426" i="2" s="1"/>
  <c r="G1426" i="2"/>
  <c r="H1425" i="2"/>
  <c r="I1425" i="2" s="1"/>
  <c r="G1425" i="2"/>
  <c r="H1424" i="2"/>
  <c r="I1424" i="2" s="1"/>
  <c r="G1424" i="2"/>
  <c r="H1423" i="2"/>
  <c r="I1423" i="2" s="1"/>
  <c r="G1423" i="2"/>
  <c r="H1422" i="2"/>
  <c r="I1422" i="2" s="1"/>
  <c r="G1422" i="2"/>
  <c r="H1421" i="2"/>
  <c r="I1421" i="2" s="1"/>
  <c r="G1421" i="2"/>
  <c r="W7" i="4"/>
  <c r="W7" i="5"/>
  <c r="Z48" i="5"/>
  <c r="Z46" i="5"/>
  <c r="Z44" i="5"/>
  <c r="W7" i="1"/>
  <c r="Z48" i="1"/>
  <c r="Z46" i="1"/>
  <c r="Z44" i="1"/>
  <c r="D24" i="1" a="1"/>
  <c r="D24" i="1" s="1"/>
  <c r="D23" i="1" a="1"/>
  <c r="D23" i="1" s="1"/>
  <c r="I1910" i="2"/>
  <c r="I1909" i="2"/>
  <c r="I1908" i="2"/>
  <c r="I1907" i="2"/>
  <c r="I1906" i="2"/>
  <c r="I1905" i="2"/>
  <c r="I1904" i="2"/>
  <c r="I1903" i="2"/>
  <c r="I1902" i="2"/>
  <c r="I1901" i="2"/>
  <c r="I1900" i="2"/>
  <c r="I1899" i="2"/>
  <c r="I1898" i="2"/>
  <c r="I1897" i="2"/>
  <c r="I1896" i="2"/>
  <c r="I1895" i="2"/>
  <c r="I1894" i="2"/>
  <c r="I1893" i="2"/>
  <c r="I1892" i="2"/>
  <c r="I1891" i="2"/>
  <c r="I1890" i="2"/>
  <c r="I1889" i="2"/>
  <c r="I1888" i="2"/>
  <c r="I1887" i="2"/>
  <c r="I1886" i="2"/>
  <c r="I1885" i="2"/>
  <c r="I1884" i="2"/>
  <c r="I1883" i="2"/>
  <c r="I1882" i="2"/>
  <c r="I1881" i="2"/>
  <c r="I1880" i="2"/>
  <c r="I1879" i="2"/>
  <c r="I1878" i="2"/>
  <c r="I1877" i="2"/>
  <c r="I1876" i="2"/>
  <c r="I1875" i="2"/>
  <c r="I1874" i="2"/>
  <c r="I1873" i="2"/>
  <c r="I1872" i="2"/>
  <c r="I1871" i="2"/>
  <c r="I1870" i="2"/>
  <c r="I1869" i="2"/>
  <c r="I1868" i="2"/>
  <c r="I1867" i="2"/>
  <c r="I1866" i="2"/>
  <c r="I1865" i="2"/>
  <c r="I1864" i="2"/>
  <c r="I1863" i="2"/>
  <c r="I1862" i="2"/>
  <c r="I1812" i="2"/>
  <c r="I1811" i="2"/>
  <c r="I1810" i="2"/>
  <c r="I1809" i="2"/>
  <c r="I1808" i="2"/>
  <c r="I1807" i="2"/>
  <c r="I1806" i="2"/>
  <c r="I1805" i="2"/>
  <c r="I1804" i="2"/>
  <c r="I1803" i="2"/>
  <c r="I1802" i="2"/>
  <c r="I1801" i="2"/>
  <c r="I1800" i="2"/>
  <c r="I1799" i="2"/>
  <c r="I1798" i="2"/>
  <c r="I1797" i="2"/>
  <c r="I1796" i="2"/>
  <c r="I1795" i="2"/>
  <c r="I1794" i="2"/>
  <c r="I1793" i="2"/>
  <c r="I1792" i="2"/>
  <c r="I1791" i="2"/>
  <c r="I1790" i="2"/>
  <c r="I1789" i="2"/>
  <c r="I1788" i="2"/>
  <c r="I1787" i="2"/>
  <c r="I1786" i="2"/>
  <c r="I1785" i="2"/>
  <c r="I1784" i="2"/>
  <c r="I1783" i="2"/>
  <c r="I1782" i="2"/>
  <c r="I1781" i="2"/>
  <c r="I1780" i="2"/>
  <c r="I1779" i="2"/>
  <c r="I1778" i="2"/>
  <c r="I1777" i="2"/>
  <c r="I1776" i="2"/>
  <c r="I1775" i="2"/>
  <c r="I1774" i="2"/>
  <c r="I1773" i="2"/>
  <c r="I1772" i="2"/>
  <c r="I1771" i="2"/>
  <c r="I1770" i="2"/>
  <c r="I1769" i="2"/>
  <c r="I1768" i="2"/>
  <c r="I1767" i="2"/>
  <c r="I1766" i="2"/>
  <c r="I1765" i="2"/>
  <c r="I1764" i="2"/>
  <c r="I1714" i="2"/>
  <c r="I1713" i="2"/>
  <c r="I1712" i="2"/>
  <c r="I1711" i="2"/>
  <c r="I1710" i="2"/>
  <c r="I1709" i="2"/>
  <c r="I1708" i="2"/>
  <c r="I1707" i="2"/>
  <c r="I1706" i="2"/>
  <c r="I1705" i="2"/>
  <c r="I1704" i="2"/>
  <c r="I1703" i="2"/>
  <c r="I1702" i="2"/>
  <c r="I1701" i="2"/>
  <c r="I1700" i="2"/>
  <c r="I1699" i="2"/>
  <c r="I1698" i="2"/>
  <c r="I1697" i="2"/>
  <c r="I1696" i="2"/>
  <c r="I1695" i="2"/>
  <c r="I1694" i="2"/>
  <c r="I1693" i="2"/>
  <c r="I1692" i="2"/>
  <c r="I1691" i="2"/>
  <c r="I1690" i="2"/>
  <c r="I1689" i="2"/>
  <c r="I1688" i="2"/>
  <c r="I1687" i="2"/>
  <c r="I1686" i="2"/>
  <c r="I1685" i="2"/>
  <c r="I1684" i="2"/>
  <c r="I1683" i="2"/>
  <c r="I1682" i="2"/>
  <c r="I1681" i="2"/>
  <c r="I1680" i="2"/>
  <c r="I1679" i="2"/>
  <c r="I1678" i="2"/>
  <c r="I1677" i="2"/>
  <c r="I1676" i="2"/>
  <c r="I1675" i="2"/>
  <c r="I1674" i="2"/>
  <c r="I1673" i="2"/>
  <c r="I1672" i="2"/>
  <c r="I1671" i="2"/>
  <c r="I1670" i="2"/>
  <c r="I1669" i="2"/>
  <c r="I1668" i="2"/>
  <c r="I1667" i="2"/>
  <c r="I1666" i="2"/>
  <c r="I1616" i="2"/>
  <c r="I1615" i="2"/>
  <c r="I1614" i="2"/>
  <c r="I1613" i="2"/>
  <c r="I1612" i="2"/>
  <c r="I1611" i="2"/>
  <c r="I1610" i="2"/>
  <c r="I1609" i="2"/>
  <c r="I1608" i="2"/>
  <c r="I1607" i="2"/>
  <c r="I1606" i="2"/>
  <c r="I1605" i="2"/>
  <c r="I1604" i="2"/>
  <c r="I1603" i="2"/>
  <c r="I1602" i="2"/>
  <c r="I1601" i="2"/>
  <c r="I1600" i="2"/>
  <c r="I1599" i="2"/>
  <c r="I1598" i="2"/>
  <c r="I1597" i="2"/>
  <c r="I1596" i="2"/>
  <c r="I1595" i="2"/>
  <c r="I1594" i="2"/>
  <c r="I1593" i="2"/>
  <c r="I1592" i="2"/>
  <c r="I1591" i="2"/>
  <c r="I1590" i="2"/>
  <c r="I1589" i="2"/>
  <c r="I1588" i="2"/>
  <c r="I1587" i="2"/>
  <c r="I1586" i="2"/>
  <c r="I1585" i="2"/>
  <c r="I1584" i="2"/>
  <c r="I1583" i="2"/>
  <c r="I1582" i="2"/>
  <c r="I1581" i="2"/>
  <c r="I1580" i="2"/>
  <c r="I1579" i="2"/>
  <c r="I1578" i="2"/>
  <c r="I1577" i="2"/>
  <c r="I1576" i="2"/>
  <c r="I1575" i="2"/>
  <c r="I1574" i="2"/>
  <c r="I1573" i="2"/>
  <c r="I1572" i="2"/>
  <c r="I1571" i="2"/>
  <c r="I1570" i="2"/>
  <c r="I1569" i="2"/>
  <c r="I1568" i="2"/>
  <c r="I1567" i="2"/>
  <c r="I1566" i="2"/>
  <c r="I1565" i="2"/>
  <c r="I1564" i="2"/>
  <c r="I1563" i="2"/>
  <c r="I1562" i="2"/>
  <c r="I1561" i="2"/>
  <c r="I1560" i="2"/>
  <c r="I1559" i="2"/>
  <c r="I1558" i="2"/>
  <c r="I1557" i="2"/>
  <c r="I1556" i="2"/>
  <c r="I1555" i="2"/>
  <c r="I1554" i="2"/>
  <c r="I1553" i="2"/>
  <c r="I1552" i="2"/>
  <c r="I1551" i="2"/>
  <c r="I1550" i="2"/>
  <c r="I1549" i="2"/>
  <c r="I1548" i="2"/>
  <c r="I1547" i="2"/>
  <c r="I1546" i="2"/>
  <c r="I1545" i="2"/>
  <c r="I1544" i="2"/>
  <c r="I1543" i="2"/>
  <c r="I1542" i="2"/>
  <c r="I1541" i="2"/>
  <c r="I1540" i="2"/>
  <c r="I1539" i="2"/>
  <c r="I1538" i="2"/>
  <c r="I1537" i="2"/>
  <c r="I1536" i="2"/>
  <c r="I1535" i="2"/>
  <c r="I1534" i="2"/>
  <c r="I1533" i="2"/>
  <c r="I1532" i="2"/>
  <c r="I1531" i="2"/>
  <c r="I1530" i="2"/>
  <c r="I1529" i="2"/>
  <c r="I1528" i="2"/>
  <c r="I1527" i="2"/>
  <c r="I1526" i="2"/>
  <c r="I1525" i="2"/>
  <c r="I1524" i="2"/>
  <c r="I1523" i="2"/>
  <c r="I1522" i="2"/>
  <c r="I1521" i="2"/>
  <c r="I1520" i="2"/>
  <c r="I1519" i="2"/>
  <c r="N1373" i="2"/>
  <c r="N1374" i="2"/>
  <c r="N1375" i="2"/>
  <c r="N1376" i="2"/>
  <c r="N1377" i="2"/>
  <c r="N1378" i="2"/>
  <c r="N1379" i="2"/>
  <c r="N1380" i="2"/>
  <c r="N1381" i="2"/>
  <c r="N1382" i="2"/>
  <c r="N1383" i="2"/>
  <c r="N1384" i="2"/>
  <c r="N1385" i="2"/>
  <c r="N1386" i="2"/>
  <c r="N1387" i="2"/>
  <c r="N1388" i="2"/>
  <c r="N1389" i="2"/>
  <c r="N1390" i="2"/>
  <c r="N1391" i="2"/>
  <c r="N1392" i="2"/>
  <c r="N1393" i="2"/>
  <c r="N1394" i="2"/>
  <c r="N1395" i="2"/>
  <c r="N1396" i="2"/>
  <c r="N1397" i="2"/>
  <c r="N1398" i="2"/>
  <c r="N1399" i="2"/>
  <c r="N1400" i="2"/>
  <c r="N1401" i="2"/>
  <c r="N1402" i="2"/>
  <c r="N1403" i="2"/>
  <c r="N1404" i="2"/>
  <c r="N1405" i="2"/>
  <c r="N1406" i="2"/>
  <c r="N1407" i="2"/>
  <c r="N1408" i="2"/>
  <c r="N1409" i="2"/>
  <c r="N1410" i="2"/>
  <c r="N1411" i="2"/>
  <c r="N1412" i="2"/>
  <c r="N1413" i="2"/>
  <c r="N1414" i="2"/>
  <c r="N1415" i="2"/>
  <c r="N1416" i="2"/>
  <c r="N1417" i="2"/>
  <c r="N1418" i="2"/>
  <c r="N1419" i="2"/>
  <c r="N1420" i="2"/>
  <c r="N1372" i="2"/>
  <c r="H1371" i="2"/>
  <c r="I1371" i="2" s="1"/>
  <c r="G1371" i="2"/>
  <c r="H1370" i="2"/>
  <c r="I1370" i="2" s="1"/>
  <c r="G1370" i="2"/>
  <c r="H1369" i="2"/>
  <c r="I1369" i="2" s="1"/>
  <c r="G1369" i="2"/>
  <c r="H1368" i="2"/>
  <c r="I1368" i="2" s="1"/>
  <c r="G1368" i="2"/>
  <c r="H1367" i="2"/>
  <c r="I1367" i="2" s="1"/>
  <c r="G1367" i="2"/>
  <c r="H1366" i="2"/>
  <c r="I1366" i="2" s="1"/>
  <c r="G1366" i="2"/>
  <c r="H1365" i="2"/>
  <c r="I1365" i="2" s="1"/>
  <c r="G1365" i="2"/>
  <c r="H1364" i="2"/>
  <c r="I1364" i="2" s="1"/>
  <c r="G1364" i="2"/>
  <c r="H1363" i="2"/>
  <c r="I1363" i="2" s="1"/>
  <c r="G1363" i="2"/>
  <c r="H1362" i="2"/>
  <c r="I1362" i="2" s="1"/>
  <c r="G1362" i="2"/>
  <c r="H1361" i="2"/>
  <c r="I1361" i="2" s="1"/>
  <c r="G1361" i="2"/>
  <c r="H1360" i="2"/>
  <c r="I1360" i="2" s="1"/>
  <c r="G1360" i="2"/>
  <c r="H1359" i="2"/>
  <c r="I1359" i="2" s="1"/>
  <c r="G1359" i="2"/>
  <c r="H1358" i="2"/>
  <c r="I1358" i="2" s="1"/>
  <c r="G1358" i="2"/>
  <c r="H1357" i="2"/>
  <c r="I1357" i="2" s="1"/>
  <c r="G1357" i="2"/>
  <c r="H1356" i="2"/>
  <c r="I1356" i="2" s="1"/>
  <c r="G1356" i="2"/>
  <c r="H1355" i="2"/>
  <c r="I1355" i="2" s="1"/>
  <c r="G1355" i="2"/>
  <c r="H1354" i="2"/>
  <c r="I1354" i="2" s="1"/>
  <c r="G1354" i="2"/>
  <c r="H1353" i="2"/>
  <c r="I1353" i="2" s="1"/>
  <c r="G1353" i="2"/>
  <c r="H1352" i="2"/>
  <c r="I1352" i="2" s="1"/>
  <c r="G1352" i="2"/>
  <c r="H1351" i="2"/>
  <c r="I1351" i="2" s="1"/>
  <c r="G1351" i="2"/>
  <c r="H1350" i="2"/>
  <c r="I1350" i="2" s="1"/>
  <c r="G1350" i="2"/>
  <c r="H1349" i="2"/>
  <c r="I1349" i="2" s="1"/>
  <c r="G1349" i="2"/>
  <c r="H1348" i="2"/>
  <c r="I1348" i="2" s="1"/>
  <c r="G1348" i="2"/>
  <c r="H1347" i="2"/>
  <c r="I1347" i="2" s="1"/>
  <c r="G1347" i="2"/>
  <c r="H1346" i="2"/>
  <c r="I1346" i="2" s="1"/>
  <c r="G1346" i="2"/>
  <c r="H1345" i="2"/>
  <c r="I1345" i="2" s="1"/>
  <c r="G1345" i="2"/>
  <c r="H1344" i="2"/>
  <c r="I1344" i="2" s="1"/>
  <c r="G1344" i="2"/>
  <c r="H1343" i="2"/>
  <c r="I1343" i="2" s="1"/>
  <c r="G1343" i="2"/>
  <c r="H1342" i="2"/>
  <c r="I1342" i="2" s="1"/>
  <c r="G1342" i="2"/>
  <c r="H1341" i="2"/>
  <c r="I1341" i="2" s="1"/>
  <c r="G1341" i="2"/>
  <c r="H1340" i="2"/>
  <c r="I1340" i="2" s="1"/>
  <c r="G1340" i="2"/>
  <c r="H1339" i="2"/>
  <c r="I1339" i="2" s="1"/>
  <c r="G1339" i="2"/>
  <c r="H1338" i="2"/>
  <c r="I1338" i="2" s="1"/>
  <c r="G1338" i="2"/>
  <c r="H1337" i="2"/>
  <c r="I1337" i="2" s="1"/>
  <c r="G1337" i="2"/>
  <c r="H1336" i="2"/>
  <c r="I1336" i="2" s="1"/>
  <c r="G1336" i="2"/>
  <c r="H1335" i="2"/>
  <c r="I1335" i="2" s="1"/>
  <c r="G1335" i="2"/>
  <c r="H1334" i="2"/>
  <c r="I1334" i="2" s="1"/>
  <c r="G1334" i="2"/>
  <c r="H1333" i="2"/>
  <c r="I1333" i="2" s="1"/>
  <c r="G1333" i="2"/>
  <c r="H1332" i="2"/>
  <c r="I1332" i="2" s="1"/>
  <c r="G1332" i="2"/>
  <c r="H1331" i="2"/>
  <c r="I1331" i="2" s="1"/>
  <c r="G1331" i="2"/>
  <c r="H1330" i="2"/>
  <c r="I1330" i="2" s="1"/>
  <c r="G1330" i="2"/>
  <c r="H1329" i="2"/>
  <c r="I1329" i="2" s="1"/>
  <c r="G1329" i="2"/>
  <c r="H1328" i="2"/>
  <c r="I1328" i="2" s="1"/>
  <c r="G1328" i="2"/>
  <c r="H1327" i="2"/>
  <c r="I1327" i="2" s="1"/>
  <c r="G1327" i="2"/>
  <c r="H1326" i="2"/>
  <c r="I1326" i="2" s="1"/>
  <c r="G1326" i="2"/>
  <c r="H1325" i="2"/>
  <c r="I1325" i="2" s="1"/>
  <c r="G1325" i="2"/>
  <c r="H1324" i="2"/>
  <c r="I1324" i="2" s="1"/>
  <c r="G1324" i="2"/>
  <c r="H1323" i="2"/>
  <c r="I1323" i="2" s="1"/>
  <c r="G1323" i="2"/>
  <c r="H1273" i="2"/>
  <c r="I1273" i="2" s="1"/>
  <c r="H1272" i="2"/>
  <c r="I1272" i="2" s="1"/>
  <c r="H1271" i="2"/>
  <c r="I1271" i="2" s="1"/>
  <c r="H1270" i="2"/>
  <c r="I1270" i="2" s="1"/>
  <c r="H1269" i="2"/>
  <c r="I1269" i="2" s="1"/>
  <c r="H1268" i="2"/>
  <c r="I1268" i="2" s="1"/>
  <c r="H1267" i="2"/>
  <c r="I1267" i="2" s="1"/>
  <c r="H1266" i="2"/>
  <c r="I1266" i="2" s="1"/>
  <c r="H1265" i="2"/>
  <c r="I1265" i="2" s="1"/>
  <c r="H1264" i="2"/>
  <c r="I1264" i="2" s="1"/>
  <c r="H1263" i="2"/>
  <c r="I1263" i="2" s="1"/>
  <c r="H1262" i="2"/>
  <c r="I1262" i="2" s="1"/>
  <c r="H1261" i="2"/>
  <c r="I1261" i="2" s="1"/>
  <c r="H1260" i="2"/>
  <c r="I1260" i="2" s="1"/>
  <c r="H1259" i="2"/>
  <c r="I1259" i="2" s="1"/>
  <c r="H1258" i="2"/>
  <c r="I1258" i="2" s="1"/>
  <c r="H1257" i="2"/>
  <c r="I1257" i="2" s="1"/>
  <c r="H1256" i="2"/>
  <c r="I1256" i="2" s="1"/>
  <c r="H1255" i="2"/>
  <c r="I1255" i="2" s="1"/>
  <c r="H1254" i="2"/>
  <c r="I1254" i="2" s="1"/>
  <c r="H1253" i="2"/>
  <c r="I1253" i="2" s="1"/>
  <c r="H1252" i="2"/>
  <c r="I1252" i="2" s="1"/>
  <c r="H1251" i="2"/>
  <c r="I1251" i="2" s="1"/>
  <c r="H1250" i="2"/>
  <c r="I1250" i="2" s="1"/>
  <c r="H1249" i="2"/>
  <c r="I1249" i="2" s="1"/>
  <c r="H1248" i="2"/>
  <c r="I1248" i="2" s="1"/>
  <c r="H1247" i="2"/>
  <c r="I1247" i="2" s="1"/>
  <c r="H1246" i="2"/>
  <c r="I1246" i="2" s="1"/>
  <c r="H1245" i="2"/>
  <c r="I1245" i="2" s="1"/>
  <c r="H1244" i="2"/>
  <c r="I1244" i="2" s="1"/>
  <c r="H1243" i="2"/>
  <c r="I1243" i="2" s="1"/>
  <c r="H1242" i="2"/>
  <c r="I1242" i="2" s="1"/>
  <c r="H1241" i="2"/>
  <c r="I1241" i="2" s="1"/>
  <c r="H1240" i="2"/>
  <c r="I1240" i="2" s="1"/>
  <c r="H1239" i="2"/>
  <c r="I1239" i="2" s="1"/>
  <c r="H1238" i="2"/>
  <c r="I1238" i="2" s="1"/>
  <c r="H1237" i="2"/>
  <c r="I1237" i="2" s="1"/>
  <c r="H1236" i="2"/>
  <c r="I1236" i="2" s="1"/>
  <c r="H1235" i="2"/>
  <c r="I1235" i="2" s="1"/>
  <c r="H1234" i="2"/>
  <c r="I1234" i="2" s="1"/>
  <c r="H1233" i="2"/>
  <c r="I1233" i="2" s="1"/>
  <c r="H1232" i="2"/>
  <c r="I1232" i="2" s="1"/>
  <c r="H1231" i="2"/>
  <c r="I1231" i="2" s="1"/>
  <c r="H1230" i="2"/>
  <c r="I1230" i="2" s="1"/>
  <c r="H1229" i="2"/>
  <c r="I1229" i="2" s="1"/>
  <c r="H1228" i="2"/>
  <c r="I1228" i="2" s="1"/>
  <c r="H1227" i="2"/>
  <c r="I1227" i="2" s="1"/>
  <c r="H1226" i="2"/>
  <c r="I1226" i="2" s="1"/>
  <c r="H1225" i="2"/>
  <c r="I1225" i="2" s="1"/>
  <c r="H1175" i="2"/>
  <c r="I1175" i="2" s="1"/>
  <c r="H1174" i="2"/>
  <c r="I1174" i="2" s="1"/>
  <c r="H1173" i="2"/>
  <c r="I1173" i="2" s="1"/>
  <c r="H1172" i="2"/>
  <c r="I1172" i="2" s="1"/>
  <c r="H1171" i="2"/>
  <c r="I1171" i="2" s="1"/>
  <c r="H1170" i="2"/>
  <c r="I1170" i="2" s="1"/>
  <c r="H1169" i="2"/>
  <c r="I1169" i="2" s="1"/>
  <c r="H1168" i="2"/>
  <c r="I1168" i="2" s="1"/>
  <c r="H1167" i="2"/>
  <c r="I1167" i="2" s="1"/>
  <c r="H1166" i="2"/>
  <c r="I1166" i="2" s="1"/>
  <c r="H1165" i="2"/>
  <c r="I1165" i="2" s="1"/>
  <c r="H1164" i="2"/>
  <c r="I1164" i="2" s="1"/>
  <c r="H1163" i="2"/>
  <c r="I1163" i="2" s="1"/>
  <c r="H1162" i="2"/>
  <c r="I1162" i="2" s="1"/>
  <c r="H1161" i="2"/>
  <c r="I1161" i="2" s="1"/>
  <c r="H1160" i="2"/>
  <c r="I1160" i="2" s="1"/>
  <c r="H1159" i="2"/>
  <c r="I1159" i="2" s="1"/>
  <c r="H1158" i="2"/>
  <c r="I1158" i="2" s="1"/>
  <c r="H1157" i="2"/>
  <c r="I1157" i="2" s="1"/>
  <c r="H1156" i="2"/>
  <c r="I1156" i="2" s="1"/>
  <c r="H1155" i="2"/>
  <c r="I1155" i="2" s="1"/>
  <c r="H1154" i="2"/>
  <c r="I1154" i="2" s="1"/>
  <c r="H1153" i="2"/>
  <c r="I1153" i="2" s="1"/>
  <c r="H1152" i="2"/>
  <c r="I1152" i="2" s="1"/>
  <c r="H1151" i="2"/>
  <c r="I1151" i="2" s="1"/>
  <c r="H1150" i="2"/>
  <c r="I1150" i="2" s="1"/>
  <c r="H1149" i="2"/>
  <c r="I1149" i="2" s="1"/>
  <c r="H1148" i="2"/>
  <c r="I1148" i="2" s="1"/>
  <c r="H1147" i="2"/>
  <c r="I1147" i="2" s="1"/>
  <c r="H1146" i="2"/>
  <c r="I1146" i="2" s="1"/>
  <c r="H1145" i="2"/>
  <c r="I1145" i="2" s="1"/>
  <c r="H1144" i="2"/>
  <c r="I1144" i="2" s="1"/>
  <c r="H1143" i="2"/>
  <c r="I1143" i="2" s="1"/>
  <c r="H1142" i="2"/>
  <c r="I1142" i="2" s="1"/>
  <c r="H1141" i="2"/>
  <c r="I1141" i="2" s="1"/>
  <c r="H1140" i="2"/>
  <c r="I1140" i="2" s="1"/>
  <c r="H1139" i="2"/>
  <c r="I1139" i="2" s="1"/>
  <c r="H1138" i="2"/>
  <c r="I1138" i="2" s="1"/>
  <c r="H1137" i="2"/>
  <c r="I1137" i="2" s="1"/>
  <c r="H1136" i="2"/>
  <c r="I1136" i="2" s="1"/>
  <c r="H1135" i="2"/>
  <c r="I1135" i="2" s="1"/>
  <c r="H1134" i="2"/>
  <c r="I1134" i="2" s="1"/>
  <c r="H1133" i="2"/>
  <c r="I1133" i="2" s="1"/>
  <c r="H1132" i="2"/>
  <c r="I1132" i="2" s="1"/>
  <c r="H1131" i="2"/>
  <c r="I1131" i="2" s="1"/>
  <c r="H1130" i="2"/>
  <c r="I1130" i="2" s="1"/>
  <c r="H1129" i="2"/>
  <c r="I1129" i="2" s="1"/>
  <c r="H1128" i="2"/>
  <c r="I1128" i="2" s="1"/>
  <c r="H1127" i="2"/>
  <c r="I1127" i="2" s="1"/>
  <c r="H1126" i="2"/>
  <c r="I1126" i="2" s="1"/>
  <c r="H1125" i="2"/>
  <c r="I1125" i="2" s="1"/>
  <c r="H1124" i="2"/>
  <c r="I1124" i="2" s="1"/>
  <c r="H1123" i="2"/>
  <c r="I1123" i="2" s="1"/>
  <c r="H1122" i="2"/>
  <c r="I1122" i="2" s="1"/>
  <c r="H1121" i="2"/>
  <c r="I1121" i="2" s="1"/>
  <c r="H1120" i="2"/>
  <c r="I1120" i="2" s="1"/>
  <c r="H1119" i="2"/>
  <c r="I1119" i="2" s="1"/>
  <c r="H1118" i="2"/>
  <c r="I1118" i="2" s="1"/>
  <c r="H1117" i="2"/>
  <c r="I1117" i="2" s="1"/>
  <c r="H1116" i="2"/>
  <c r="I1116" i="2" s="1"/>
  <c r="H1115" i="2"/>
  <c r="I1115" i="2" s="1"/>
  <c r="H1114" i="2"/>
  <c r="I1114" i="2" s="1"/>
  <c r="H1113" i="2"/>
  <c r="I1113" i="2" s="1"/>
  <c r="H1112" i="2"/>
  <c r="I1112" i="2" s="1"/>
  <c r="H1111" i="2"/>
  <c r="I1111" i="2" s="1"/>
  <c r="H1110" i="2"/>
  <c r="I1110" i="2" s="1"/>
  <c r="H1109" i="2"/>
  <c r="I1109" i="2" s="1"/>
  <c r="H1108" i="2"/>
  <c r="I1108" i="2" s="1"/>
  <c r="H1107" i="2"/>
  <c r="I1107" i="2" s="1"/>
  <c r="H1106" i="2"/>
  <c r="I1106" i="2" s="1"/>
  <c r="H1105" i="2"/>
  <c r="I1105" i="2" s="1"/>
  <c r="H1104" i="2"/>
  <c r="I1104" i="2" s="1"/>
  <c r="H1103" i="2"/>
  <c r="I1103" i="2" s="1"/>
  <c r="H1102" i="2"/>
  <c r="I1102" i="2" s="1"/>
  <c r="H1101" i="2"/>
  <c r="I1101" i="2" s="1"/>
  <c r="H1100" i="2"/>
  <c r="I1100" i="2" s="1"/>
  <c r="H1099" i="2"/>
  <c r="I1099" i="2" s="1"/>
  <c r="H1098" i="2"/>
  <c r="I1098" i="2" s="1"/>
  <c r="H1097" i="2"/>
  <c r="I1097" i="2" s="1"/>
  <c r="I1096" i="2"/>
  <c r="H1096" i="2"/>
  <c r="H1095" i="2"/>
  <c r="I1095" i="2" s="1"/>
  <c r="H1094" i="2"/>
  <c r="I1094" i="2" s="1"/>
  <c r="H1093" i="2"/>
  <c r="I1093" i="2" s="1"/>
  <c r="H1092" i="2"/>
  <c r="I1092" i="2" s="1"/>
  <c r="H1091" i="2"/>
  <c r="I1091" i="2" s="1"/>
  <c r="H1090" i="2"/>
  <c r="I1090" i="2" s="1"/>
  <c r="H1089" i="2"/>
  <c r="I1089" i="2" s="1"/>
  <c r="H1088" i="2"/>
  <c r="I1088" i="2" s="1"/>
  <c r="H1087" i="2"/>
  <c r="I1087" i="2" s="1"/>
  <c r="H1086" i="2"/>
  <c r="I1086" i="2" s="1"/>
  <c r="H1085" i="2"/>
  <c r="I1085" i="2" s="1"/>
  <c r="H1084" i="2"/>
  <c r="I1084" i="2" s="1"/>
  <c r="H1083" i="2"/>
  <c r="I1083" i="2" s="1"/>
  <c r="H1082" i="2"/>
  <c r="I1082" i="2" s="1"/>
  <c r="H1081" i="2"/>
  <c r="I1081" i="2" s="1"/>
  <c r="H1080" i="2"/>
  <c r="I1080" i="2" s="1"/>
  <c r="H1079" i="2"/>
  <c r="I1079" i="2" s="1"/>
  <c r="H1078" i="2"/>
  <c r="I1078" i="2" s="1"/>
  <c r="H1028" i="2"/>
  <c r="I1028" i="2" s="1"/>
  <c r="H1027" i="2"/>
  <c r="I1027" i="2" s="1"/>
  <c r="H1026" i="2"/>
  <c r="I1026" i="2" s="1"/>
  <c r="H1025" i="2"/>
  <c r="I1025" i="2" s="1"/>
  <c r="H1024" i="2"/>
  <c r="I1024" i="2" s="1"/>
  <c r="H1023" i="2"/>
  <c r="I1023" i="2" s="1"/>
  <c r="H1022" i="2"/>
  <c r="I1022" i="2" s="1"/>
  <c r="H1021" i="2"/>
  <c r="I1021" i="2" s="1"/>
  <c r="H1020" i="2"/>
  <c r="I1020" i="2" s="1"/>
  <c r="H1019" i="2"/>
  <c r="I1019" i="2" s="1"/>
  <c r="H1018" i="2"/>
  <c r="I1018" i="2" s="1"/>
  <c r="H1017" i="2"/>
  <c r="I1017" i="2" s="1"/>
  <c r="H1016" i="2"/>
  <c r="I1016" i="2" s="1"/>
  <c r="H1015" i="2"/>
  <c r="I1015" i="2" s="1"/>
  <c r="H1014" i="2"/>
  <c r="I1014" i="2" s="1"/>
  <c r="H1013" i="2"/>
  <c r="I1013" i="2" s="1"/>
  <c r="H1012" i="2"/>
  <c r="I1012" i="2" s="1"/>
  <c r="H1011" i="2"/>
  <c r="I1011" i="2" s="1"/>
  <c r="H1010" i="2"/>
  <c r="I1010" i="2" s="1"/>
  <c r="H1009" i="2"/>
  <c r="I1009" i="2" s="1"/>
  <c r="H1008" i="2"/>
  <c r="I1008" i="2" s="1"/>
  <c r="H1007" i="2"/>
  <c r="I1007" i="2" s="1"/>
  <c r="H1006" i="2"/>
  <c r="I1006" i="2" s="1"/>
  <c r="H1005" i="2"/>
  <c r="I1005" i="2" s="1"/>
  <c r="H1004" i="2"/>
  <c r="I1004" i="2" s="1"/>
  <c r="H1003" i="2"/>
  <c r="I1003" i="2" s="1"/>
  <c r="H1002" i="2"/>
  <c r="I1002" i="2" s="1"/>
  <c r="H1001" i="2"/>
  <c r="I1001" i="2" s="1"/>
  <c r="I1000" i="2"/>
  <c r="H1000" i="2"/>
  <c r="H999" i="2"/>
  <c r="I999" i="2" s="1"/>
  <c r="H998" i="2"/>
  <c r="I998" i="2" s="1"/>
  <c r="H997" i="2"/>
  <c r="I997" i="2" s="1"/>
  <c r="H996" i="2"/>
  <c r="I996" i="2" s="1"/>
  <c r="H995" i="2"/>
  <c r="I995" i="2" s="1"/>
  <c r="H994" i="2"/>
  <c r="I994" i="2" s="1"/>
  <c r="I993" i="2"/>
  <c r="H993" i="2"/>
  <c r="H992" i="2"/>
  <c r="I992" i="2" s="1"/>
  <c r="H991" i="2"/>
  <c r="I991" i="2" s="1"/>
  <c r="H990" i="2"/>
  <c r="I990" i="2" s="1"/>
  <c r="H989" i="2"/>
  <c r="I989" i="2" s="1"/>
  <c r="H988" i="2"/>
  <c r="I988" i="2" s="1"/>
  <c r="H987" i="2"/>
  <c r="I987" i="2" s="1"/>
  <c r="H986" i="2"/>
  <c r="I986" i="2" s="1"/>
  <c r="H985" i="2"/>
  <c r="I985" i="2" s="1"/>
  <c r="H984" i="2"/>
  <c r="I984" i="2" s="1"/>
  <c r="H983" i="2"/>
  <c r="I983" i="2" s="1"/>
  <c r="H982" i="2"/>
  <c r="I982" i="2" s="1"/>
  <c r="H981" i="2"/>
  <c r="I981" i="2" s="1"/>
  <c r="H980" i="2"/>
  <c r="I980" i="2" s="1"/>
  <c r="H979" i="2"/>
  <c r="I979" i="2" s="1"/>
  <c r="H978" i="2"/>
  <c r="I978" i="2" s="1"/>
  <c r="H977" i="2"/>
  <c r="I977" i="2" s="1"/>
  <c r="H976" i="2"/>
  <c r="I976" i="2" s="1"/>
  <c r="H975" i="2"/>
  <c r="I975" i="2" s="1"/>
  <c r="H974" i="2"/>
  <c r="I974" i="2" s="1"/>
  <c r="H973" i="2"/>
  <c r="I973" i="2" s="1"/>
  <c r="H972" i="2"/>
  <c r="I972" i="2" s="1"/>
  <c r="H971" i="2"/>
  <c r="I971" i="2" s="1"/>
  <c r="H970" i="2"/>
  <c r="I970" i="2" s="1"/>
  <c r="H969" i="2"/>
  <c r="I969" i="2" s="1"/>
  <c r="H968" i="2"/>
  <c r="I968" i="2" s="1"/>
  <c r="H906" i="2"/>
  <c r="I906" i="2" s="1"/>
  <c r="H905" i="2"/>
  <c r="I905" i="2" s="1"/>
  <c r="H904" i="2"/>
  <c r="I904" i="2" s="1"/>
  <c r="H903" i="2"/>
  <c r="I903" i="2" s="1"/>
  <c r="H902" i="2"/>
  <c r="I902" i="2" s="1"/>
  <c r="H901" i="2"/>
  <c r="I901" i="2" s="1"/>
  <c r="H900" i="2"/>
  <c r="I900" i="2" s="1"/>
  <c r="H899" i="2"/>
  <c r="I899" i="2" s="1"/>
  <c r="H898" i="2"/>
  <c r="I898" i="2" s="1"/>
  <c r="H897" i="2"/>
  <c r="I897" i="2" s="1"/>
  <c r="H896" i="2"/>
  <c r="I896" i="2" s="1"/>
  <c r="H895" i="2"/>
  <c r="I895" i="2" s="1"/>
  <c r="H894" i="2"/>
  <c r="I894" i="2" s="1"/>
  <c r="H893" i="2"/>
  <c r="I893" i="2" s="1"/>
  <c r="H892" i="2"/>
  <c r="I892" i="2" s="1"/>
  <c r="H891" i="2"/>
  <c r="I891" i="2" s="1"/>
  <c r="H890" i="2"/>
  <c r="I890" i="2" s="1"/>
  <c r="H889" i="2"/>
  <c r="I889" i="2" s="1"/>
  <c r="H888" i="2"/>
  <c r="I888" i="2" s="1"/>
  <c r="H887" i="2"/>
  <c r="I887" i="2" s="1"/>
  <c r="H886" i="2"/>
  <c r="I886" i="2" s="1"/>
  <c r="H885" i="2"/>
  <c r="I885" i="2" s="1"/>
  <c r="H884" i="2"/>
  <c r="I884" i="2" s="1"/>
  <c r="H883" i="2"/>
  <c r="I883" i="2" s="1"/>
  <c r="H882" i="2"/>
  <c r="I882" i="2" s="1"/>
  <c r="H881" i="2"/>
  <c r="I881" i="2" s="1"/>
  <c r="H880" i="2"/>
  <c r="I880" i="2" s="1"/>
  <c r="H879" i="2"/>
  <c r="I879" i="2" s="1"/>
  <c r="H878" i="2"/>
  <c r="I878" i="2" s="1"/>
  <c r="H877" i="2"/>
  <c r="I877" i="2" s="1"/>
  <c r="H876" i="2"/>
  <c r="I876" i="2" s="1"/>
  <c r="H875" i="2"/>
  <c r="I875" i="2" s="1"/>
  <c r="H874" i="2"/>
  <c r="I874" i="2" s="1"/>
  <c r="H873" i="2"/>
  <c r="I873" i="2" s="1"/>
  <c r="H872" i="2"/>
  <c r="I872" i="2" s="1"/>
  <c r="H871" i="2"/>
  <c r="I871" i="2" s="1"/>
  <c r="H870" i="2"/>
  <c r="I870" i="2" s="1"/>
  <c r="H869" i="2"/>
  <c r="I869" i="2" s="1"/>
  <c r="H868" i="2"/>
  <c r="I868" i="2" s="1"/>
  <c r="H867" i="2"/>
  <c r="I867" i="2" s="1"/>
  <c r="H866" i="2"/>
  <c r="I866" i="2" s="1"/>
  <c r="H865" i="2"/>
  <c r="I865" i="2" s="1"/>
  <c r="H864" i="2"/>
  <c r="I864" i="2" s="1"/>
  <c r="H863" i="2"/>
  <c r="I863" i="2" s="1"/>
  <c r="H862" i="2"/>
  <c r="I862" i="2" s="1"/>
  <c r="H861" i="2"/>
  <c r="I861" i="2" s="1"/>
  <c r="H860" i="2"/>
  <c r="I860" i="2" s="1"/>
  <c r="H859" i="2"/>
  <c r="I859" i="2" s="1"/>
  <c r="H858" i="2"/>
  <c r="I858" i="2" s="1"/>
  <c r="H857" i="2"/>
  <c r="I857" i="2" s="1"/>
  <c r="H856" i="2"/>
  <c r="I856" i="2" s="1"/>
  <c r="H855" i="2"/>
  <c r="I855" i="2" s="1"/>
  <c r="H854" i="2"/>
  <c r="I854" i="2" s="1"/>
  <c r="H853" i="2"/>
  <c r="I853" i="2" s="1"/>
  <c r="H852" i="2"/>
  <c r="I852" i="2" s="1"/>
  <c r="H851" i="2"/>
  <c r="I851" i="2" s="1"/>
  <c r="H850" i="2"/>
  <c r="I850" i="2" s="1"/>
  <c r="H849" i="2"/>
  <c r="I849" i="2" s="1"/>
  <c r="H848" i="2"/>
  <c r="I848" i="2" s="1"/>
  <c r="H847" i="2"/>
  <c r="I847" i="2" s="1"/>
  <c r="H846" i="2"/>
  <c r="I846" i="2" s="1"/>
  <c r="H784" i="2"/>
  <c r="I784" i="2" s="1"/>
  <c r="H783" i="2"/>
  <c r="I783" i="2" s="1"/>
  <c r="H782" i="2"/>
  <c r="I782" i="2" s="1"/>
  <c r="H781" i="2"/>
  <c r="I781" i="2" s="1"/>
  <c r="H780" i="2"/>
  <c r="I780" i="2" s="1"/>
  <c r="H779" i="2"/>
  <c r="I779" i="2" s="1"/>
  <c r="H778" i="2"/>
  <c r="I778" i="2" s="1"/>
  <c r="H777" i="2"/>
  <c r="I777" i="2" s="1"/>
  <c r="H776" i="2"/>
  <c r="I776" i="2" s="1"/>
  <c r="H775" i="2"/>
  <c r="I775" i="2" s="1"/>
  <c r="H774" i="2"/>
  <c r="I774" i="2" s="1"/>
  <c r="H773" i="2"/>
  <c r="I773" i="2" s="1"/>
  <c r="H772" i="2"/>
  <c r="I772" i="2" s="1"/>
  <c r="H771" i="2"/>
  <c r="I771" i="2" s="1"/>
  <c r="H770" i="2"/>
  <c r="I770" i="2" s="1"/>
  <c r="H769" i="2"/>
  <c r="I769" i="2" s="1"/>
  <c r="H768" i="2"/>
  <c r="I768" i="2" s="1"/>
  <c r="H767" i="2"/>
  <c r="I767" i="2" s="1"/>
  <c r="H766" i="2"/>
  <c r="I766" i="2" s="1"/>
  <c r="H765" i="2"/>
  <c r="I765" i="2" s="1"/>
  <c r="H764" i="2"/>
  <c r="I764" i="2" s="1"/>
  <c r="H763" i="2"/>
  <c r="I763" i="2" s="1"/>
  <c r="H762" i="2"/>
  <c r="I762" i="2" s="1"/>
  <c r="H761" i="2"/>
  <c r="I761" i="2" s="1"/>
  <c r="H760" i="2"/>
  <c r="I760" i="2" s="1"/>
  <c r="H759" i="2"/>
  <c r="I759" i="2" s="1"/>
  <c r="H758" i="2"/>
  <c r="I758" i="2" s="1"/>
  <c r="H757" i="2"/>
  <c r="I757" i="2" s="1"/>
  <c r="H756" i="2"/>
  <c r="I756" i="2" s="1"/>
  <c r="H755" i="2"/>
  <c r="I755" i="2" s="1"/>
  <c r="H754" i="2"/>
  <c r="I754" i="2" s="1"/>
  <c r="H753" i="2"/>
  <c r="I753" i="2" s="1"/>
  <c r="H752" i="2"/>
  <c r="I752" i="2" s="1"/>
  <c r="H751" i="2"/>
  <c r="I751" i="2" s="1"/>
  <c r="H750" i="2"/>
  <c r="I750" i="2" s="1"/>
  <c r="H749" i="2"/>
  <c r="I749" i="2" s="1"/>
  <c r="H748" i="2"/>
  <c r="I748" i="2" s="1"/>
  <c r="H747" i="2"/>
  <c r="I747" i="2" s="1"/>
  <c r="H746" i="2"/>
  <c r="I746" i="2" s="1"/>
  <c r="H745" i="2"/>
  <c r="I745" i="2" s="1"/>
  <c r="H744" i="2"/>
  <c r="I744" i="2" s="1"/>
  <c r="H743" i="2"/>
  <c r="I743" i="2" s="1"/>
  <c r="H742" i="2"/>
  <c r="I742" i="2" s="1"/>
  <c r="H741" i="2"/>
  <c r="I741" i="2" s="1"/>
  <c r="H740" i="2"/>
  <c r="I740" i="2" s="1"/>
  <c r="H739" i="2"/>
  <c r="I739" i="2" s="1"/>
  <c r="H738" i="2"/>
  <c r="I738" i="2" s="1"/>
  <c r="H737" i="2"/>
  <c r="I737" i="2" s="1"/>
  <c r="H736" i="2"/>
  <c r="I736" i="2" s="1"/>
  <c r="H735" i="2"/>
  <c r="I735" i="2" s="1"/>
  <c r="H734" i="2"/>
  <c r="I734" i="2" s="1"/>
  <c r="H733" i="2"/>
  <c r="I733" i="2" s="1"/>
  <c r="H732" i="2"/>
  <c r="I732" i="2" s="1"/>
  <c r="H731" i="2"/>
  <c r="I731" i="2" s="1"/>
  <c r="H730" i="2"/>
  <c r="I730" i="2" s="1"/>
  <c r="H729" i="2"/>
  <c r="I729" i="2" s="1"/>
  <c r="H728" i="2"/>
  <c r="I728" i="2" s="1"/>
  <c r="H727" i="2"/>
  <c r="I727" i="2" s="1"/>
  <c r="H726" i="2"/>
  <c r="I726" i="2" s="1"/>
  <c r="H725" i="2"/>
  <c r="I725" i="2" s="1"/>
  <c r="H724" i="2"/>
  <c r="I724" i="2" s="1"/>
  <c r="H662" i="2"/>
  <c r="I662" i="2" s="1"/>
  <c r="H661" i="2"/>
  <c r="I661" i="2" s="1"/>
  <c r="H660" i="2"/>
  <c r="I660" i="2" s="1"/>
  <c r="H659" i="2"/>
  <c r="I659" i="2" s="1"/>
  <c r="H658" i="2"/>
  <c r="I658" i="2" s="1"/>
  <c r="H657" i="2"/>
  <c r="I657" i="2" s="1"/>
  <c r="H656" i="2"/>
  <c r="I656" i="2" s="1"/>
  <c r="H655" i="2"/>
  <c r="I655" i="2" s="1"/>
  <c r="H654" i="2"/>
  <c r="I654" i="2" s="1"/>
  <c r="H653" i="2"/>
  <c r="I653" i="2" s="1"/>
  <c r="H652" i="2"/>
  <c r="I652" i="2" s="1"/>
  <c r="H651" i="2"/>
  <c r="I651" i="2" s="1"/>
  <c r="H650" i="2"/>
  <c r="I650" i="2" s="1"/>
  <c r="H649" i="2"/>
  <c r="I649" i="2" s="1"/>
  <c r="H648" i="2"/>
  <c r="I648" i="2" s="1"/>
  <c r="H647" i="2"/>
  <c r="I647" i="2" s="1"/>
  <c r="H646" i="2"/>
  <c r="I646" i="2" s="1"/>
  <c r="H645" i="2"/>
  <c r="I645" i="2" s="1"/>
  <c r="H644" i="2"/>
  <c r="I644" i="2" s="1"/>
  <c r="H643" i="2"/>
  <c r="I643" i="2" s="1"/>
  <c r="H642" i="2"/>
  <c r="I642" i="2" s="1"/>
  <c r="H641" i="2"/>
  <c r="I641" i="2" s="1"/>
  <c r="H640" i="2"/>
  <c r="I640" i="2" s="1"/>
  <c r="H639" i="2"/>
  <c r="I639" i="2" s="1"/>
  <c r="H638" i="2"/>
  <c r="I638" i="2" s="1"/>
  <c r="H637" i="2"/>
  <c r="I637" i="2" s="1"/>
  <c r="H636" i="2"/>
  <c r="I636" i="2" s="1"/>
  <c r="H635" i="2"/>
  <c r="I635" i="2" s="1"/>
  <c r="H634" i="2"/>
  <c r="I634" i="2" s="1"/>
  <c r="H633" i="2"/>
  <c r="I633" i="2" s="1"/>
  <c r="H632" i="2"/>
  <c r="I632" i="2" s="1"/>
  <c r="H631" i="2"/>
  <c r="I631" i="2" s="1"/>
  <c r="H630" i="2"/>
  <c r="I630" i="2" s="1"/>
  <c r="H629" i="2"/>
  <c r="I629" i="2" s="1"/>
  <c r="H628" i="2"/>
  <c r="I628" i="2" s="1"/>
  <c r="H627" i="2"/>
  <c r="I627" i="2" s="1"/>
  <c r="H626" i="2"/>
  <c r="I626" i="2" s="1"/>
  <c r="H625" i="2"/>
  <c r="I625" i="2" s="1"/>
  <c r="H624" i="2"/>
  <c r="I624" i="2" s="1"/>
  <c r="H623" i="2"/>
  <c r="I623" i="2" s="1"/>
  <c r="H622" i="2"/>
  <c r="I622" i="2" s="1"/>
  <c r="H621" i="2"/>
  <c r="I621" i="2" s="1"/>
  <c r="H620" i="2"/>
  <c r="I620" i="2" s="1"/>
  <c r="H619" i="2"/>
  <c r="I619" i="2" s="1"/>
  <c r="H618" i="2"/>
  <c r="I618" i="2" s="1"/>
  <c r="H617" i="2"/>
  <c r="I617" i="2" s="1"/>
  <c r="H616" i="2"/>
  <c r="I616" i="2" s="1"/>
  <c r="H615" i="2"/>
  <c r="I615" i="2" s="1"/>
  <c r="H614" i="2"/>
  <c r="I614" i="2" s="1"/>
  <c r="H613" i="2"/>
  <c r="I613" i="2" s="1"/>
  <c r="H612" i="2"/>
  <c r="I612" i="2" s="1"/>
  <c r="H611" i="2"/>
  <c r="I611" i="2" s="1"/>
  <c r="H610" i="2"/>
  <c r="I610" i="2" s="1"/>
  <c r="H609" i="2"/>
  <c r="I609" i="2" s="1"/>
  <c r="H608" i="2"/>
  <c r="I608" i="2" s="1"/>
  <c r="H607" i="2"/>
  <c r="I607" i="2" s="1"/>
  <c r="H606" i="2"/>
  <c r="I606" i="2" s="1"/>
  <c r="H605" i="2"/>
  <c r="I605" i="2" s="1"/>
  <c r="H604" i="2"/>
  <c r="I604" i="2" s="1"/>
  <c r="H603" i="2"/>
  <c r="I603" i="2" s="1"/>
  <c r="H602" i="2"/>
  <c r="I602" i="2" s="1"/>
  <c r="H601" i="2"/>
  <c r="I601" i="2" s="1"/>
  <c r="H600" i="2"/>
  <c r="I600" i="2" s="1"/>
  <c r="H599" i="2"/>
  <c r="I599" i="2" s="1"/>
  <c r="H598" i="2"/>
  <c r="I598" i="2" s="1"/>
  <c r="H597" i="2"/>
  <c r="I597" i="2" s="1"/>
  <c r="H596" i="2"/>
  <c r="I596" i="2" s="1"/>
  <c r="H595" i="2"/>
  <c r="I595" i="2" s="1"/>
  <c r="H594" i="2"/>
  <c r="I594" i="2" s="1"/>
  <c r="H593" i="2"/>
  <c r="I593" i="2" s="1"/>
  <c r="H592" i="2"/>
  <c r="I592" i="2" s="1"/>
  <c r="H591" i="2"/>
  <c r="I591" i="2" s="1"/>
  <c r="H590" i="2"/>
  <c r="I590" i="2" s="1"/>
  <c r="H589" i="2"/>
  <c r="I589" i="2" s="1"/>
  <c r="H588" i="2"/>
  <c r="I588" i="2" s="1"/>
  <c r="H587" i="2"/>
  <c r="I587" i="2" s="1"/>
  <c r="H586" i="2"/>
  <c r="I586" i="2" s="1"/>
  <c r="H585" i="2"/>
  <c r="I585" i="2" s="1"/>
  <c r="H584" i="2"/>
  <c r="I584" i="2" s="1"/>
  <c r="H583" i="2"/>
  <c r="I583" i="2" s="1"/>
  <c r="H582" i="2"/>
  <c r="I582" i="2" s="1"/>
  <c r="H581" i="2"/>
  <c r="I581" i="2" s="1"/>
  <c r="H580" i="2"/>
  <c r="I580" i="2" s="1"/>
  <c r="H579" i="2"/>
  <c r="I579" i="2" s="1"/>
  <c r="H578" i="2"/>
  <c r="I578" i="2" s="1"/>
  <c r="H577" i="2"/>
  <c r="I577" i="2" s="1"/>
  <c r="H576" i="2"/>
  <c r="I576" i="2" s="1"/>
  <c r="H575" i="2"/>
  <c r="I575" i="2" s="1"/>
  <c r="H574" i="2"/>
  <c r="I574" i="2" s="1"/>
  <c r="H573" i="2"/>
  <c r="I573" i="2" s="1"/>
  <c r="H572" i="2"/>
  <c r="I572" i="2" s="1"/>
  <c r="H571" i="2"/>
  <c r="I571" i="2" s="1"/>
  <c r="H570" i="2"/>
  <c r="I570" i="2" s="1"/>
  <c r="H569" i="2"/>
  <c r="I569" i="2" s="1"/>
  <c r="H568" i="2"/>
  <c r="I568" i="2" s="1"/>
  <c r="H567" i="2"/>
  <c r="I567" i="2" s="1"/>
  <c r="H566" i="2"/>
  <c r="I566" i="2" s="1"/>
  <c r="H565" i="2"/>
  <c r="I565" i="2" s="1"/>
  <c r="H564" i="2"/>
  <c r="I564" i="2" s="1"/>
  <c r="H563" i="2"/>
  <c r="I563" i="2" s="1"/>
  <c r="H562" i="2"/>
  <c r="I562" i="2" s="1"/>
  <c r="H561" i="2"/>
  <c r="I561" i="2" s="1"/>
  <c r="H560" i="2"/>
  <c r="I560" i="2" s="1"/>
  <c r="H559" i="2"/>
  <c r="I559" i="2" s="1"/>
  <c r="H558" i="2"/>
  <c r="I558" i="2" s="1"/>
  <c r="H557" i="2"/>
  <c r="I557" i="2" s="1"/>
  <c r="H556" i="2"/>
  <c r="I556" i="2" s="1"/>
  <c r="H555" i="2"/>
  <c r="I555" i="2" s="1"/>
  <c r="H554" i="2"/>
  <c r="I554" i="2" s="1"/>
  <c r="H553" i="2"/>
  <c r="I553" i="2" s="1"/>
  <c r="H552" i="2"/>
  <c r="I552" i="2" s="1"/>
  <c r="H551" i="2"/>
  <c r="I551" i="2" s="1"/>
  <c r="H550" i="2"/>
  <c r="I550" i="2" s="1"/>
  <c r="H549" i="2"/>
  <c r="I549" i="2" s="1"/>
  <c r="H548" i="2"/>
  <c r="I548" i="2" s="1"/>
  <c r="H547" i="2"/>
  <c r="I547" i="2" s="1"/>
  <c r="H546" i="2"/>
  <c r="I546" i="2" s="1"/>
  <c r="H545" i="2"/>
  <c r="I545" i="2" s="1"/>
  <c r="H544" i="2"/>
  <c r="I544" i="2" s="1"/>
  <c r="H543" i="2"/>
  <c r="I543" i="2" s="1"/>
  <c r="H542" i="2"/>
  <c r="I542" i="2" s="1"/>
  <c r="H541" i="2"/>
  <c r="I541" i="2" s="1"/>
  <c r="H479" i="2"/>
  <c r="I479" i="2" s="1"/>
  <c r="H478" i="2"/>
  <c r="I478" i="2" s="1"/>
  <c r="H477" i="2"/>
  <c r="I477" i="2" s="1"/>
  <c r="H476" i="2"/>
  <c r="I476" i="2" s="1"/>
  <c r="H475" i="2"/>
  <c r="I475" i="2" s="1"/>
  <c r="H474" i="2"/>
  <c r="I474" i="2" s="1"/>
  <c r="H473" i="2"/>
  <c r="I473" i="2" s="1"/>
  <c r="H472" i="2"/>
  <c r="I472" i="2" s="1"/>
  <c r="H471" i="2"/>
  <c r="I471" i="2" s="1"/>
  <c r="H470" i="2"/>
  <c r="I470" i="2" s="1"/>
  <c r="H469" i="2"/>
  <c r="I469" i="2" s="1"/>
  <c r="H468" i="2"/>
  <c r="I468" i="2" s="1"/>
  <c r="H467" i="2"/>
  <c r="I467" i="2" s="1"/>
  <c r="H466" i="2"/>
  <c r="I466" i="2" s="1"/>
  <c r="H465" i="2"/>
  <c r="I465" i="2" s="1"/>
  <c r="H464" i="2"/>
  <c r="I464" i="2" s="1"/>
  <c r="H463" i="2"/>
  <c r="I463" i="2" s="1"/>
  <c r="H462" i="2"/>
  <c r="I462" i="2" s="1"/>
  <c r="H461" i="2"/>
  <c r="I461" i="2" s="1"/>
  <c r="H460" i="2"/>
  <c r="I460" i="2" s="1"/>
  <c r="H459" i="2"/>
  <c r="I459" i="2" s="1"/>
  <c r="H458" i="2"/>
  <c r="I458" i="2" s="1"/>
  <c r="H457" i="2"/>
  <c r="I457" i="2" s="1"/>
  <c r="H456" i="2"/>
  <c r="I456" i="2" s="1"/>
  <c r="H455" i="2"/>
  <c r="I455" i="2" s="1"/>
  <c r="H454" i="2"/>
  <c r="I454" i="2" s="1"/>
  <c r="H453" i="2"/>
  <c r="I453" i="2" s="1"/>
  <c r="H452" i="2"/>
  <c r="I452" i="2" s="1"/>
  <c r="H451" i="2"/>
  <c r="I451" i="2" s="1"/>
  <c r="H450" i="2"/>
  <c r="I450" i="2" s="1"/>
  <c r="H449" i="2"/>
  <c r="I449" i="2" s="1"/>
  <c r="H448" i="2"/>
  <c r="I448" i="2" s="1"/>
  <c r="H447" i="2"/>
  <c r="I447" i="2" s="1"/>
  <c r="H446" i="2"/>
  <c r="I446" i="2" s="1"/>
  <c r="H445" i="2"/>
  <c r="I445" i="2" s="1"/>
  <c r="H444" i="2"/>
  <c r="I444" i="2" s="1"/>
  <c r="H443" i="2"/>
  <c r="I443" i="2" s="1"/>
  <c r="H442" i="2"/>
  <c r="I442" i="2" s="1"/>
  <c r="H441" i="2"/>
  <c r="I441" i="2" s="1"/>
  <c r="H440" i="2"/>
  <c r="I440" i="2" s="1"/>
  <c r="H439" i="2"/>
  <c r="I439" i="2" s="1"/>
  <c r="H438" i="2"/>
  <c r="I438" i="2" s="1"/>
  <c r="H437" i="2"/>
  <c r="I437" i="2" s="1"/>
  <c r="H436" i="2"/>
  <c r="I436" i="2" s="1"/>
  <c r="H435" i="2"/>
  <c r="I435" i="2" s="1"/>
  <c r="H434" i="2"/>
  <c r="I434" i="2" s="1"/>
  <c r="H433" i="2"/>
  <c r="I433" i="2" s="1"/>
  <c r="H432" i="2"/>
  <c r="I432" i="2" s="1"/>
  <c r="H431" i="2"/>
  <c r="I431" i="2" s="1"/>
  <c r="H430" i="2"/>
  <c r="I430" i="2" s="1"/>
  <c r="H429" i="2"/>
  <c r="I429" i="2" s="1"/>
  <c r="H428" i="2"/>
  <c r="I428" i="2" s="1"/>
  <c r="H427" i="2"/>
  <c r="I427" i="2" s="1"/>
  <c r="H373" i="2"/>
  <c r="I373" i="2" s="1"/>
  <c r="H372" i="2"/>
  <c r="I372" i="2" s="1"/>
  <c r="H371" i="2"/>
  <c r="I371" i="2" s="1"/>
  <c r="H370" i="2"/>
  <c r="I370" i="2" s="1"/>
  <c r="H369" i="2"/>
  <c r="I369" i="2" s="1"/>
  <c r="H368" i="2"/>
  <c r="I368" i="2" s="1"/>
  <c r="H367" i="2"/>
  <c r="I367" i="2" s="1"/>
  <c r="H366" i="2"/>
  <c r="I366" i="2" s="1"/>
  <c r="H365" i="2"/>
  <c r="I365" i="2" s="1"/>
  <c r="H364" i="2"/>
  <c r="I364" i="2" s="1"/>
  <c r="H363" i="2"/>
  <c r="I363" i="2" s="1"/>
  <c r="H362" i="2"/>
  <c r="I362" i="2" s="1"/>
  <c r="H361" i="2"/>
  <c r="I361" i="2" s="1"/>
  <c r="H360" i="2"/>
  <c r="I360" i="2" s="1"/>
  <c r="H359" i="2"/>
  <c r="I359" i="2" s="1"/>
  <c r="H358" i="2"/>
  <c r="I358" i="2" s="1"/>
  <c r="H357" i="2"/>
  <c r="I357" i="2" s="1"/>
  <c r="H356" i="2"/>
  <c r="I356" i="2" s="1"/>
  <c r="H355" i="2"/>
  <c r="I355" i="2" s="1"/>
  <c r="H354" i="2"/>
  <c r="I354" i="2" s="1"/>
  <c r="H353" i="2"/>
  <c r="I353" i="2" s="1"/>
  <c r="H352" i="2"/>
  <c r="I352" i="2" s="1"/>
  <c r="H351" i="2"/>
  <c r="I351" i="2" s="1"/>
  <c r="H350" i="2"/>
  <c r="I350" i="2" s="1"/>
  <c r="H349" i="2"/>
  <c r="I349" i="2" s="1"/>
  <c r="H348" i="2"/>
  <c r="I348" i="2" s="1"/>
  <c r="H347" i="2"/>
  <c r="I347" i="2" s="1"/>
  <c r="H346" i="2"/>
  <c r="I346" i="2" s="1"/>
  <c r="H345" i="2"/>
  <c r="I345" i="2" s="1"/>
  <c r="H344" i="2"/>
  <c r="I344" i="2" s="1"/>
  <c r="H343" i="2"/>
  <c r="I343" i="2" s="1"/>
  <c r="H342" i="2"/>
  <c r="I342" i="2" s="1"/>
  <c r="H341" i="2"/>
  <c r="I341" i="2" s="1"/>
  <c r="H340" i="2"/>
  <c r="I340" i="2" s="1"/>
  <c r="H339" i="2"/>
  <c r="I339" i="2" s="1"/>
  <c r="H338" i="2"/>
  <c r="I338" i="2" s="1"/>
  <c r="H337" i="2"/>
  <c r="I337" i="2" s="1"/>
  <c r="H336" i="2"/>
  <c r="I336" i="2" s="1"/>
  <c r="H335" i="2"/>
  <c r="I335" i="2" s="1"/>
  <c r="H334" i="2"/>
  <c r="I334" i="2" s="1"/>
  <c r="H333" i="2"/>
  <c r="I333" i="2" s="1"/>
  <c r="H332" i="2"/>
  <c r="I332" i="2" s="1"/>
  <c r="H331" i="2"/>
  <c r="I331" i="2" s="1"/>
  <c r="H330" i="2"/>
  <c r="I330" i="2" s="1"/>
  <c r="H329" i="2"/>
  <c r="I329" i="2" s="1"/>
  <c r="H328" i="2"/>
  <c r="I328" i="2" s="1"/>
  <c r="H327" i="2"/>
  <c r="I327" i="2" s="1"/>
  <c r="H326" i="2"/>
  <c r="I326" i="2" s="1"/>
  <c r="H325" i="2"/>
  <c r="I325" i="2" s="1"/>
  <c r="H324" i="2"/>
  <c r="I324" i="2" s="1"/>
  <c r="H323" i="2"/>
  <c r="I323" i="2" s="1"/>
  <c r="H322" i="2"/>
  <c r="I322" i="2" s="1"/>
  <c r="H321" i="2"/>
  <c r="I321" i="2" s="1"/>
  <c r="H267" i="2"/>
  <c r="I267" i="2" s="1"/>
  <c r="H266" i="2"/>
  <c r="I266" i="2" s="1"/>
  <c r="H265" i="2"/>
  <c r="I265" i="2" s="1"/>
  <c r="H264" i="2"/>
  <c r="I264" i="2" s="1"/>
  <c r="H263" i="2"/>
  <c r="I263" i="2" s="1"/>
  <c r="H262" i="2"/>
  <c r="I262" i="2" s="1"/>
  <c r="H261" i="2"/>
  <c r="I261" i="2" s="1"/>
  <c r="H260" i="2"/>
  <c r="I260" i="2" s="1"/>
  <c r="H259" i="2"/>
  <c r="I259" i="2" s="1"/>
  <c r="H258" i="2"/>
  <c r="I258" i="2" s="1"/>
  <c r="H257" i="2"/>
  <c r="I257" i="2" s="1"/>
  <c r="H256" i="2"/>
  <c r="I256" i="2" s="1"/>
  <c r="H255" i="2"/>
  <c r="I255" i="2" s="1"/>
  <c r="H254" i="2"/>
  <c r="I254" i="2" s="1"/>
  <c r="H253" i="2"/>
  <c r="I253" i="2" s="1"/>
  <c r="H252" i="2"/>
  <c r="I252" i="2" s="1"/>
  <c r="H251" i="2"/>
  <c r="I251" i="2" s="1"/>
  <c r="H250" i="2"/>
  <c r="I250" i="2" s="1"/>
  <c r="H249" i="2"/>
  <c r="I249" i="2" s="1"/>
  <c r="H248" i="2"/>
  <c r="I248" i="2" s="1"/>
  <c r="H247" i="2"/>
  <c r="I247" i="2" s="1"/>
  <c r="H246" i="2"/>
  <c r="I246" i="2" s="1"/>
  <c r="H245" i="2"/>
  <c r="I245" i="2" s="1"/>
  <c r="H244" i="2"/>
  <c r="I244" i="2" s="1"/>
  <c r="H243" i="2"/>
  <c r="I243" i="2" s="1"/>
  <c r="H242" i="2"/>
  <c r="I242" i="2" s="1"/>
  <c r="H241" i="2"/>
  <c r="I241" i="2" s="1"/>
  <c r="H240" i="2"/>
  <c r="I240" i="2" s="1"/>
  <c r="H239" i="2"/>
  <c r="I239" i="2" s="1"/>
  <c r="H238" i="2"/>
  <c r="I238" i="2" s="1"/>
  <c r="H237" i="2"/>
  <c r="I237" i="2" s="1"/>
  <c r="H236" i="2"/>
  <c r="I236" i="2" s="1"/>
  <c r="H235" i="2"/>
  <c r="I235" i="2" s="1"/>
  <c r="H234" i="2"/>
  <c r="I234" i="2" s="1"/>
  <c r="H233" i="2"/>
  <c r="I233" i="2" s="1"/>
  <c r="H232" i="2"/>
  <c r="I232" i="2" s="1"/>
  <c r="H231" i="2"/>
  <c r="I231" i="2" s="1"/>
  <c r="H230" i="2"/>
  <c r="I230" i="2" s="1"/>
  <c r="H229" i="2"/>
  <c r="I229" i="2" s="1"/>
  <c r="H228" i="2"/>
  <c r="I228" i="2" s="1"/>
  <c r="H227" i="2"/>
  <c r="I227" i="2" s="1"/>
  <c r="H226" i="2"/>
  <c r="I226" i="2" s="1"/>
  <c r="H225" i="2"/>
  <c r="I225" i="2" s="1"/>
  <c r="H224" i="2"/>
  <c r="I224" i="2" s="1"/>
  <c r="H223" i="2"/>
  <c r="I223" i="2" s="1"/>
  <c r="H222" i="2"/>
  <c r="I222" i="2" s="1"/>
  <c r="H221" i="2"/>
  <c r="I221" i="2" s="1"/>
  <c r="H220" i="2"/>
  <c r="I220" i="2" s="1"/>
  <c r="H219" i="2"/>
  <c r="I219" i="2" s="1"/>
  <c r="H218" i="2"/>
  <c r="I218" i="2" s="1"/>
  <c r="H217" i="2"/>
  <c r="I217" i="2" s="1"/>
  <c r="H216" i="2"/>
  <c r="I216" i="2" s="1"/>
  <c r="H215" i="2"/>
  <c r="I215" i="2" s="1"/>
  <c r="H161" i="2"/>
  <c r="I161" i="2" s="1"/>
  <c r="H160" i="2"/>
  <c r="I160" i="2" s="1"/>
  <c r="H159" i="2"/>
  <c r="I159" i="2" s="1"/>
  <c r="H158" i="2"/>
  <c r="I158" i="2" s="1"/>
  <c r="H157" i="2"/>
  <c r="I157" i="2" s="1"/>
  <c r="H156" i="2"/>
  <c r="I156" i="2" s="1"/>
  <c r="H155" i="2"/>
  <c r="I155" i="2" s="1"/>
  <c r="H154" i="2"/>
  <c r="I154" i="2" s="1"/>
  <c r="H153" i="2"/>
  <c r="I153" i="2" s="1"/>
  <c r="H152" i="2"/>
  <c r="I152" i="2" s="1"/>
  <c r="H151" i="2"/>
  <c r="I151" i="2" s="1"/>
  <c r="H150" i="2"/>
  <c r="I150" i="2" s="1"/>
  <c r="H149" i="2"/>
  <c r="I149" i="2" s="1"/>
  <c r="H148" i="2"/>
  <c r="I148" i="2" s="1"/>
  <c r="H147" i="2"/>
  <c r="I147" i="2" s="1"/>
  <c r="H146" i="2"/>
  <c r="I146" i="2" s="1"/>
  <c r="H145" i="2"/>
  <c r="I145" i="2" s="1"/>
  <c r="H144" i="2"/>
  <c r="I144" i="2" s="1"/>
  <c r="H143" i="2"/>
  <c r="I143" i="2" s="1"/>
  <c r="H142" i="2"/>
  <c r="I142" i="2" s="1"/>
  <c r="H141" i="2"/>
  <c r="I141" i="2" s="1"/>
  <c r="H140" i="2"/>
  <c r="I140" i="2" s="1"/>
  <c r="H139" i="2"/>
  <c r="I139" i="2" s="1"/>
  <c r="H138" i="2"/>
  <c r="I138" i="2" s="1"/>
  <c r="H137" i="2"/>
  <c r="I137" i="2" s="1"/>
  <c r="H136" i="2"/>
  <c r="I136" i="2" s="1"/>
  <c r="H135" i="2"/>
  <c r="I135" i="2" s="1"/>
  <c r="H134" i="2"/>
  <c r="I134" i="2" s="1"/>
  <c r="H133" i="2"/>
  <c r="I133" i="2" s="1"/>
  <c r="H132" i="2"/>
  <c r="I132" i="2" s="1"/>
  <c r="H131" i="2"/>
  <c r="I131" i="2" s="1"/>
  <c r="H130" i="2"/>
  <c r="I130" i="2" s="1"/>
  <c r="H129" i="2"/>
  <c r="I129" i="2" s="1"/>
  <c r="H128" i="2"/>
  <c r="I128" i="2" s="1"/>
  <c r="H127" i="2"/>
  <c r="I127" i="2" s="1"/>
  <c r="H126" i="2"/>
  <c r="I126" i="2" s="1"/>
  <c r="H125" i="2"/>
  <c r="I125" i="2" s="1"/>
  <c r="H124" i="2"/>
  <c r="I124" i="2" s="1"/>
  <c r="H123" i="2"/>
  <c r="I123" i="2" s="1"/>
  <c r="H122" i="2"/>
  <c r="I122" i="2" s="1"/>
  <c r="H121" i="2"/>
  <c r="I121" i="2" s="1"/>
  <c r="H120" i="2"/>
  <c r="I120" i="2" s="1"/>
  <c r="H119" i="2"/>
  <c r="I119" i="2" s="1"/>
  <c r="H118" i="2"/>
  <c r="I118" i="2" s="1"/>
  <c r="H117" i="2"/>
  <c r="I117" i="2" s="1"/>
  <c r="H116" i="2"/>
  <c r="I116" i="2" s="1"/>
  <c r="H115" i="2"/>
  <c r="I115" i="2" s="1"/>
  <c r="H114" i="2"/>
  <c r="I114" i="2" s="1"/>
  <c r="H113" i="2"/>
  <c r="I113" i="2" s="1"/>
  <c r="H112" i="2"/>
  <c r="I112" i="2" s="1"/>
  <c r="H111" i="2"/>
  <c r="I111" i="2" s="1"/>
  <c r="H110" i="2"/>
  <c r="I110" i="2" s="1"/>
  <c r="H109" i="2"/>
  <c r="I109" i="2" s="1"/>
  <c r="H108" i="2"/>
  <c r="I108" i="2" s="1"/>
  <c r="H107" i="2"/>
  <c r="I107" i="2" s="1"/>
  <c r="H106" i="2"/>
  <c r="I106" i="2" s="1"/>
  <c r="H105" i="2"/>
  <c r="I105" i="2" s="1"/>
  <c r="H104" i="2"/>
  <c r="I104" i="2" s="1"/>
  <c r="H103" i="2"/>
  <c r="I103" i="2" s="1"/>
  <c r="H102" i="2"/>
  <c r="I102" i="2" s="1"/>
  <c r="H101" i="2"/>
  <c r="I101" i="2" s="1"/>
  <c r="H100" i="2"/>
  <c r="I100" i="2" s="1"/>
  <c r="H99" i="2"/>
  <c r="I99" i="2" s="1"/>
  <c r="H98" i="2"/>
  <c r="I98" i="2" s="1"/>
  <c r="H97" i="2"/>
  <c r="I97" i="2" s="1"/>
  <c r="H96" i="2"/>
  <c r="I96" i="2" s="1"/>
  <c r="H95" i="2"/>
  <c r="I95" i="2" s="1"/>
  <c r="H94" i="2"/>
  <c r="I94" i="2" s="1"/>
  <c r="H93" i="2"/>
  <c r="I93" i="2" s="1"/>
  <c r="H92" i="2"/>
  <c r="I92" i="2" s="1"/>
  <c r="H91" i="2"/>
  <c r="I91" i="2" s="1"/>
  <c r="H90" i="2"/>
  <c r="I90" i="2" s="1"/>
  <c r="H89" i="2"/>
  <c r="I89" i="2" s="1"/>
  <c r="H88" i="2"/>
  <c r="I88" i="2" s="1"/>
  <c r="H87" i="2"/>
  <c r="I87" i="2" s="1"/>
  <c r="H86" i="2"/>
  <c r="I86" i="2" s="1"/>
  <c r="H85" i="2"/>
  <c r="I85" i="2" s="1"/>
  <c r="H84" i="2"/>
  <c r="I84" i="2" s="1"/>
  <c r="H83" i="2"/>
  <c r="I83" i="2" s="1"/>
  <c r="H82" i="2"/>
  <c r="I82" i="2" s="1"/>
  <c r="H81" i="2"/>
  <c r="I81" i="2" s="1"/>
  <c r="H80" i="2"/>
  <c r="I80" i="2" s="1"/>
  <c r="H79" i="2"/>
  <c r="I79" i="2" s="1"/>
  <c r="H78" i="2"/>
  <c r="I78" i="2" s="1"/>
  <c r="H77" i="2"/>
  <c r="I77" i="2" s="1"/>
  <c r="H76" i="2"/>
  <c r="I76" i="2" s="1"/>
  <c r="H75" i="2"/>
  <c r="I75" i="2" s="1"/>
  <c r="H74" i="2"/>
  <c r="I74" i="2" s="1"/>
  <c r="H73" i="2"/>
  <c r="I73" i="2" s="1"/>
  <c r="H72" i="2"/>
  <c r="I72" i="2" s="1"/>
  <c r="H71" i="2"/>
  <c r="I71" i="2" s="1"/>
  <c r="H70" i="2"/>
  <c r="I70" i="2" s="1"/>
  <c r="H69" i="2"/>
  <c r="I69" i="2" s="1"/>
  <c r="H68" i="2"/>
  <c r="I68" i="2" s="1"/>
  <c r="H67" i="2"/>
  <c r="I67" i="2" s="1"/>
  <c r="H66" i="2"/>
  <c r="I66" i="2" s="1"/>
  <c r="H65" i="2"/>
  <c r="I65" i="2" s="1"/>
  <c r="H64" i="2"/>
  <c r="I64" i="2" s="1"/>
  <c r="H63" i="2"/>
  <c r="I63" i="2" s="1"/>
  <c r="H62" i="2"/>
  <c r="I62" i="2" s="1"/>
  <c r="H61" i="2"/>
  <c r="I61" i="2" s="1"/>
  <c r="H60" i="2"/>
  <c r="I60" i="2" s="1"/>
  <c r="H59" i="2"/>
  <c r="I59" i="2" s="1"/>
  <c r="H58" i="2"/>
  <c r="I58" i="2" s="1"/>
  <c r="H57" i="2"/>
  <c r="I57" i="2" s="1"/>
  <c r="H56" i="2"/>
  <c r="I56" i="2" s="1"/>
  <c r="AD49" i="6"/>
  <c r="AA50" i="6"/>
  <c r="AA49" i="6"/>
  <c r="AA48" i="6"/>
  <c r="AA47" i="6"/>
  <c r="AA46" i="6"/>
  <c r="AA45" i="6"/>
  <c r="AA44" i="6"/>
  <c r="AC48" i="6"/>
  <c r="AG49" i="6"/>
  <c r="D27" i="6" a="1"/>
  <c r="D27" i="6" s="1"/>
  <c r="U17" i="6" s="1"/>
  <c r="D26" i="6" a="1"/>
  <c r="D26" i="6" s="1"/>
  <c r="G34" i="6" s="1"/>
  <c r="D25" i="6" a="1"/>
  <c r="D25" i="6" s="1"/>
  <c r="G26" i="6" s="1"/>
  <c r="Y26" i="6" s="1"/>
  <c r="Z26" i="6" s="1"/>
  <c r="D24" i="6" a="1"/>
  <c r="D24" i="6" s="1"/>
  <c r="G18" i="6" s="1"/>
  <c r="D23" i="6" a="1"/>
  <c r="D23" i="6" s="1"/>
  <c r="M12" i="6"/>
  <c r="AD46" i="6"/>
  <c r="AC46" i="6" s="1"/>
  <c r="AD45" i="6"/>
  <c r="AC45" i="6" s="1"/>
  <c r="AD44" i="6"/>
  <c r="AC44" i="6" s="1"/>
  <c r="W43" i="6"/>
  <c r="D38" i="6"/>
  <c r="D39" i="6" s="1"/>
  <c r="D37" i="6"/>
  <c r="D32" i="6"/>
  <c r="D30" i="6"/>
  <c r="P27" i="6"/>
  <c r="D34" i="6" s="1"/>
  <c r="AN25" i="6"/>
  <c r="D22" i="6"/>
  <c r="D19" i="6"/>
  <c r="AB12" i="6"/>
  <c r="AD9" i="6"/>
  <c r="AC9" i="6"/>
  <c r="AG49" i="4"/>
  <c r="O43" i="4" a="1"/>
  <c r="O43" i="4" s="1"/>
  <c r="D25" i="4" a="1"/>
  <c r="D25" i="4" s="1"/>
  <c r="G25" i="4" s="1"/>
  <c r="H25" i="4" s="1"/>
  <c r="D24" i="4" a="1"/>
  <c r="D24" i="4" s="1"/>
  <c r="Y34" i="4" s="1"/>
  <c r="Z34" i="4" s="1"/>
  <c r="G1275" i="2"/>
  <c r="G1276" i="2"/>
  <c r="G1277" i="2"/>
  <c r="G1278" i="2"/>
  <c r="G1279" i="2"/>
  <c r="G1280" i="2"/>
  <c r="G1281" i="2"/>
  <c r="G1282" i="2"/>
  <c r="G1283" i="2"/>
  <c r="G1284" i="2"/>
  <c r="G1285" i="2"/>
  <c r="G1286" i="2"/>
  <c r="G1287" i="2"/>
  <c r="G1288" i="2"/>
  <c r="G1289" i="2"/>
  <c r="G1290" i="2"/>
  <c r="G1291" i="2"/>
  <c r="G1292" i="2"/>
  <c r="G1293" i="2"/>
  <c r="G1294" i="2"/>
  <c r="G1295" i="2"/>
  <c r="G1296" i="2"/>
  <c r="G1297" i="2"/>
  <c r="G1298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312" i="2"/>
  <c r="G1313" i="2"/>
  <c r="G1314" i="2"/>
  <c r="G1315" i="2"/>
  <c r="G1316" i="2"/>
  <c r="G1317" i="2"/>
  <c r="G1318" i="2"/>
  <c r="G1319" i="2"/>
  <c r="G1320" i="2"/>
  <c r="G1321" i="2"/>
  <c r="G1322" i="2"/>
  <c r="G1372" i="2"/>
  <c r="G1373" i="2"/>
  <c r="G1374" i="2"/>
  <c r="G1375" i="2"/>
  <c r="G1376" i="2"/>
  <c r="G1377" i="2"/>
  <c r="G1378" i="2"/>
  <c r="G1379" i="2"/>
  <c r="G1380" i="2"/>
  <c r="G1381" i="2"/>
  <c r="G1382" i="2"/>
  <c r="G1383" i="2"/>
  <c r="G1384" i="2"/>
  <c r="G1385" i="2"/>
  <c r="G1386" i="2"/>
  <c r="G1387" i="2"/>
  <c r="G1388" i="2"/>
  <c r="G1389" i="2"/>
  <c r="G1390" i="2"/>
  <c r="G1391" i="2"/>
  <c r="G1392" i="2"/>
  <c r="G1393" i="2"/>
  <c r="G1394" i="2"/>
  <c r="G1395" i="2"/>
  <c r="G1396" i="2"/>
  <c r="G1397" i="2"/>
  <c r="G1398" i="2"/>
  <c r="G1399" i="2"/>
  <c r="G1400" i="2"/>
  <c r="G1401" i="2"/>
  <c r="G1402" i="2"/>
  <c r="G1403" i="2"/>
  <c r="G1404" i="2"/>
  <c r="G1405" i="2"/>
  <c r="G1406" i="2"/>
  <c r="G1407" i="2"/>
  <c r="G1408" i="2"/>
  <c r="G1409" i="2"/>
  <c r="G1410" i="2"/>
  <c r="G1411" i="2"/>
  <c r="G1412" i="2"/>
  <c r="G1413" i="2"/>
  <c r="G1414" i="2"/>
  <c r="G1415" i="2"/>
  <c r="G1416" i="2"/>
  <c r="G1417" i="2"/>
  <c r="G1418" i="2"/>
  <c r="G1419" i="2"/>
  <c r="G1420" i="2"/>
  <c r="G1274" i="2"/>
  <c r="D23" i="4" a="1"/>
  <c r="D23" i="4" s="1"/>
  <c r="G38" i="4" s="1"/>
  <c r="AD47" i="4"/>
  <c r="AC47" i="4" s="1"/>
  <c r="AD46" i="4"/>
  <c r="AC46" i="4" s="1"/>
  <c r="AD45" i="4"/>
  <c r="AC45" i="4" s="1"/>
  <c r="AD44" i="4"/>
  <c r="AC44" i="4" s="1"/>
  <c r="W40" i="4"/>
  <c r="Y40" i="4" s="1"/>
  <c r="D38" i="4"/>
  <c r="D39" i="4" s="1"/>
  <c r="D36" i="4"/>
  <c r="D37" i="4" s="1"/>
  <c r="D32" i="4"/>
  <c r="D30" i="4"/>
  <c r="P28" i="4"/>
  <c r="D34" i="4" s="1"/>
  <c r="D35" i="4" s="1"/>
  <c r="AN25" i="4"/>
  <c r="AO25" i="4" s="1"/>
  <c r="D22" i="4"/>
  <c r="D19" i="4"/>
  <c r="AB13" i="4"/>
  <c r="AC13" i="4" s="1"/>
  <c r="M13" i="4"/>
  <c r="AD9" i="4"/>
  <c r="AC9" i="4"/>
  <c r="AD47" i="5"/>
  <c r="AC47" i="5" s="1"/>
  <c r="AD46" i="5"/>
  <c r="AC46" i="5" s="1"/>
  <c r="AD45" i="5"/>
  <c r="AC45" i="5" s="1"/>
  <c r="AD44" i="5"/>
  <c r="AC44" i="5"/>
  <c r="W40" i="5"/>
  <c r="Y40" i="5" s="1"/>
  <c r="D38" i="5"/>
  <c r="D39" i="5" s="1"/>
  <c r="D32" i="5"/>
  <c r="D30" i="5"/>
  <c r="O29" i="5"/>
  <c r="D34" i="5" s="1"/>
  <c r="D35" i="5" s="1"/>
  <c r="AN25" i="5"/>
  <c r="AO25" i="5" s="1"/>
  <c r="D22" i="5"/>
  <c r="D19" i="5"/>
  <c r="AB13" i="5"/>
  <c r="AC13" i="5" s="1"/>
  <c r="M13" i="5"/>
  <c r="AD9" i="5"/>
  <c r="AC9" i="5"/>
  <c r="W40" i="1"/>
  <c r="Y40" i="1" s="1"/>
  <c r="AD46" i="1"/>
  <c r="AC46" i="1" s="1"/>
  <c r="AD47" i="1"/>
  <c r="AC47" i="1" s="1"/>
  <c r="AD45" i="1"/>
  <c r="AC45" i="1" s="1"/>
  <c r="AD44" i="1"/>
  <c r="AC44" i="1" s="1"/>
  <c r="AN25" i="1"/>
  <c r="AO25" i="1" s="1"/>
  <c r="P29" i="5" l="1"/>
  <c r="D25" i="1" a="1"/>
  <c r="D25" i="1" s="1"/>
  <c r="Q27" i="6"/>
  <c r="Y34" i="6"/>
  <c r="Z34" i="6" s="1"/>
  <c r="H34" i="6"/>
  <c r="G40" i="6"/>
  <c r="G12" i="6"/>
  <c r="V17" i="6"/>
  <c r="U32" i="6"/>
  <c r="V32" i="6" s="1"/>
  <c r="AL17" i="6"/>
  <c r="AG17" i="6" s="1"/>
  <c r="AC12" i="6"/>
  <c r="H26" i="6"/>
  <c r="AO25" i="6"/>
  <c r="Q28" i="4"/>
  <c r="G34" i="4"/>
  <c r="H34" i="4" s="1"/>
  <c r="G18" i="4"/>
  <c r="H18" i="4" s="1"/>
  <c r="Y25" i="4"/>
  <c r="Z25" i="4" s="1"/>
  <c r="U16" i="4"/>
  <c r="V16" i="4" s="1"/>
  <c r="U31" i="4"/>
  <c r="V31" i="4" s="1"/>
  <c r="G14" i="4"/>
  <c r="N20" i="5"/>
  <c r="Y20" i="5"/>
  <c r="AC20" i="5" s="1"/>
  <c r="H20" i="5"/>
  <c r="G32" i="5"/>
  <c r="N32" i="5" s="1"/>
  <c r="O32" i="5" s="1"/>
  <c r="U31" i="5"/>
  <c r="V31" i="5" s="1"/>
  <c r="U16" i="5"/>
  <c r="V16" i="5" s="1"/>
  <c r="G14" i="5"/>
  <c r="G38" i="5"/>
  <c r="D36" i="5"/>
  <c r="D37" i="5" s="1"/>
  <c r="Y18" i="6" l="1"/>
  <c r="M18" i="6"/>
  <c r="H18" i="6"/>
  <c r="AM17" i="6"/>
  <c r="AF17" i="6"/>
  <c r="W40" i="6"/>
  <c r="Y40" i="6" s="1"/>
  <c r="H40" i="6"/>
  <c r="H12" i="6"/>
  <c r="Y12" i="6"/>
  <c r="Z12" i="6" s="1"/>
  <c r="AL34" i="6"/>
  <c r="AM34" i="6" s="1"/>
  <c r="AL16" i="4"/>
  <c r="AM16" i="4" s="1"/>
  <c r="M18" i="4"/>
  <c r="N18" i="4" s="1"/>
  <c r="Y18" i="4"/>
  <c r="AC18" i="4" s="1"/>
  <c r="Y38" i="4"/>
  <c r="Z38" i="4" s="1"/>
  <c r="H38" i="4"/>
  <c r="Y14" i="4"/>
  <c r="Z14" i="4" s="1"/>
  <c r="H14" i="4"/>
  <c r="H32" i="5"/>
  <c r="Y32" i="5"/>
  <c r="AD32" i="5" s="1"/>
  <c r="Y38" i="5"/>
  <c r="Z38" i="5" s="1"/>
  <c r="H38" i="5"/>
  <c r="AL16" i="5"/>
  <c r="H14" i="5"/>
  <c r="Y14" i="5"/>
  <c r="Z14" i="5" s="1"/>
  <c r="AD18" i="4" l="1"/>
  <c r="AD25" i="4"/>
  <c r="Z18" i="6"/>
  <c r="AC18" i="6"/>
  <c r="AD26" i="6" s="1"/>
  <c r="AE34" i="6" s="1"/>
  <c r="N18" i="6"/>
  <c r="N26" i="6"/>
  <c r="O26" i="6" s="1"/>
  <c r="N25" i="4"/>
  <c r="O34" i="4" s="1"/>
  <c r="P34" i="4" s="1"/>
  <c r="AL31" i="4"/>
  <c r="AM31" i="4" s="1"/>
  <c r="Z18" i="4"/>
  <c r="AM16" i="5"/>
  <c r="AL31" i="5"/>
  <c r="AM31" i="5" s="1"/>
  <c r="AE26" i="6" l="1"/>
  <c r="AD18" i="6"/>
  <c r="O34" i="6"/>
  <c r="P34" i="6" s="1"/>
  <c r="O25" i="4"/>
  <c r="AE25" i="4"/>
  <c r="AE34" i="4"/>
  <c r="AF34" i="4" s="1"/>
  <c r="D32" i="1"/>
  <c r="G26" i="1"/>
  <c r="Y26" i="1" s="1"/>
  <c r="AD9" i="1"/>
  <c r="AC9" i="1"/>
  <c r="AB13" i="1"/>
  <c r="AC13" i="1" s="1"/>
  <c r="M13" i="1"/>
  <c r="D38" i="1"/>
  <c r="D39" i="1" s="1"/>
  <c r="O29" i="1"/>
  <c r="D36" i="1" s="1"/>
  <c r="D37" i="1" s="1"/>
  <c r="D30" i="1"/>
  <c r="D22" i="1"/>
  <c r="D19" i="1"/>
  <c r="I1861" i="2"/>
  <c r="I1860" i="2"/>
  <c r="I1859" i="2"/>
  <c r="I1858" i="2"/>
  <c r="I1857" i="2"/>
  <c r="I1856" i="2"/>
  <c r="I1855" i="2"/>
  <c r="I1854" i="2"/>
  <c r="I1853" i="2"/>
  <c r="I1852" i="2"/>
  <c r="I1851" i="2"/>
  <c r="I1850" i="2"/>
  <c r="I1849" i="2"/>
  <c r="I1848" i="2"/>
  <c r="I1847" i="2"/>
  <c r="I1846" i="2"/>
  <c r="I1845" i="2"/>
  <c r="I1844" i="2"/>
  <c r="I1843" i="2"/>
  <c r="I1842" i="2"/>
  <c r="I1841" i="2"/>
  <c r="I1840" i="2"/>
  <c r="I1839" i="2"/>
  <c r="I1838" i="2"/>
  <c r="I1837" i="2"/>
  <c r="I1836" i="2"/>
  <c r="I1835" i="2"/>
  <c r="I1834" i="2"/>
  <c r="I1833" i="2"/>
  <c r="I1832" i="2"/>
  <c r="I1831" i="2"/>
  <c r="I1830" i="2"/>
  <c r="I1829" i="2"/>
  <c r="I1828" i="2"/>
  <c r="I1827" i="2"/>
  <c r="I1826" i="2"/>
  <c r="I1825" i="2"/>
  <c r="I1824" i="2"/>
  <c r="I1823" i="2"/>
  <c r="I1822" i="2"/>
  <c r="I1821" i="2"/>
  <c r="I1820" i="2"/>
  <c r="I1819" i="2"/>
  <c r="I1818" i="2"/>
  <c r="I1817" i="2"/>
  <c r="I1816" i="2"/>
  <c r="I1815" i="2"/>
  <c r="I1814" i="2"/>
  <c r="I1813" i="2"/>
  <c r="I1763" i="2"/>
  <c r="I1762" i="2"/>
  <c r="I1761" i="2"/>
  <c r="I1760" i="2"/>
  <c r="I1759" i="2"/>
  <c r="I1758" i="2"/>
  <c r="I1757" i="2"/>
  <c r="I1756" i="2"/>
  <c r="I1755" i="2"/>
  <c r="I1754" i="2"/>
  <c r="I1753" i="2"/>
  <c r="I1752" i="2"/>
  <c r="I1751" i="2"/>
  <c r="I1750" i="2"/>
  <c r="I1749" i="2"/>
  <c r="I1748" i="2"/>
  <c r="I1747" i="2"/>
  <c r="I1746" i="2"/>
  <c r="I1745" i="2"/>
  <c r="I1744" i="2"/>
  <c r="I1743" i="2"/>
  <c r="I1742" i="2"/>
  <c r="I1741" i="2"/>
  <c r="I1740" i="2"/>
  <c r="I1739" i="2"/>
  <c r="I1738" i="2"/>
  <c r="I1737" i="2"/>
  <c r="I1736" i="2"/>
  <c r="I1735" i="2"/>
  <c r="I1734" i="2"/>
  <c r="I1733" i="2"/>
  <c r="I1732" i="2"/>
  <c r="I1731" i="2"/>
  <c r="I1730" i="2"/>
  <c r="I1729" i="2"/>
  <c r="I1728" i="2"/>
  <c r="I1727" i="2"/>
  <c r="I1726" i="2"/>
  <c r="I1725" i="2"/>
  <c r="I1724" i="2"/>
  <c r="I1723" i="2"/>
  <c r="I1722" i="2"/>
  <c r="I1721" i="2"/>
  <c r="I1720" i="2"/>
  <c r="I1719" i="2"/>
  <c r="I1718" i="2"/>
  <c r="I1717" i="2"/>
  <c r="I1716" i="2"/>
  <c r="I1715" i="2"/>
  <c r="I1665" i="2"/>
  <c r="I1664" i="2"/>
  <c r="I1663" i="2"/>
  <c r="I1662" i="2"/>
  <c r="I1661" i="2"/>
  <c r="I1660" i="2"/>
  <c r="I1659" i="2"/>
  <c r="I1658" i="2"/>
  <c r="I1657" i="2"/>
  <c r="I1656" i="2"/>
  <c r="I1655" i="2"/>
  <c r="I1654" i="2"/>
  <c r="I1653" i="2"/>
  <c r="I1652" i="2"/>
  <c r="I1651" i="2"/>
  <c r="I1650" i="2"/>
  <c r="I1649" i="2"/>
  <c r="I1648" i="2"/>
  <c r="I1647" i="2"/>
  <c r="I1646" i="2"/>
  <c r="I1645" i="2"/>
  <c r="I1644" i="2"/>
  <c r="I1643" i="2"/>
  <c r="I1642" i="2"/>
  <c r="I1641" i="2"/>
  <c r="I1640" i="2"/>
  <c r="I1639" i="2"/>
  <c r="I1638" i="2"/>
  <c r="I1637" i="2"/>
  <c r="I1636" i="2"/>
  <c r="I1635" i="2"/>
  <c r="I1634" i="2"/>
  <c r="I1633" i="2"/>
  <c r="I1632" i="2"/>
  <c r="I1631" i="2"/>
  <c r="I1630" i="2"/>
  <c r="I1629" i="2"/>
  <c r="I1628" i="2"/>
  <c r="I1627" i="2"/>
  <c r="I1626" i="2"/>
  <c r="I1625" i="2"/>
  <c r="I1624" i="2"/>
  <c r="I1623" i="2"/>
  <c r="I1622" i="2"/>
  <c r="I1621" i="2"/>
  <c r="I1620" i="2"/>
  <c r="I1619" i="2"/>
  <c r="I1618" i="2"/>
  <c r="I1617" i="2"/>
  <c r="I1518" i="2"/>
  <c r="I1517" i="2"/>
  <c r="I1516" i="2"/>
  <c r="I1515" i="2"/>
  <c r="I1514" i="2"/>
  <c r="I1513" i="2"/>
  <c r="I1512" i="2"/>
  <c r="I1511" i="2"/>
  <c r="I1510" i="2"/>
  <c r="I1509" i="2"/>
  <c r="I1508" i="2"/>
  <c r="I1507" i="2"/>
  <c r="I1506" i="2"/>
  <c r="I1505" i="2"/>
  <c r="I1504" i="2"/>
  <c r="I1503" i="2"/>
  <c r="I1502" i="2"/>
  <c r="I1501" i="2"/>
  <c r="I1500" i="2"/>
  <c r="I1499" i="2"/>
  <c r="I1498" i="2"/>
  <c r="I1497" i="2"/>
  <c r="I1496" i="2"/>
  <c r="I1495" i="2"/>
  <c r="I1494" i="2"/>
  <c r="I1493" i="2"/>
  <c r="I1492" i="2"/>
  <c r="I1491" i="2"/>
  <c r="I1490" i="2"/>
  <c r="I1489" i="2"/>
  <c r="I1488" i="2"/>
  <c r="I1487" i="2"/>
  <c r="I1486" i="2"/>
  <c r="I1485" i="2"/>
  <c r="I1484" i="2"/>
  <c r="I1483" i="2"/>
  <c r="I1482" i="2"/>
  <c r="I1481" i="2"/>
  <c r="I1480" i="2"/>
  <c r="I1479" i="2"/>
  <c r="I1478" i="2"/>
  <c r="I1477" i="2"/>
  <c r="I1476" i="2"/>
  <c r="I1475" i="2"/>
  <c r="I1474" i="2"/>
  <c r="I1473" i="2"/>
  <c r="I1472" i="2"/>
  <c r="I1471" i="2"/>
  <c r="I1470" i="2"/>
  <c r="O1420" i="2"/>
  <c r="H1420" i="2"/>
  <c r="I1420" i="2" s="1"/>
  <c r="O1419" i="2"/>
  <c r="H1419" i="2"/>
  <c r="I1419" i="2" s="1"/>
  <c r="O1418" i="2"/>
  <c r="H1418" i="2"/>
  <c r="I1418" i="2" s="1"/>
  <c r="O1417" i="2"/>
  <c r="H1417" i="2"/>
  <c r="I1417" i="2" s="1"/>
  <c r="O1416" i="2"/>
  <c r="H1416" i="2"/>
  <c r="I1416" i="2" s="1"/>
  <c r="O1415" i="2"/>
  <c r="H1415" i="2"/>
  <c r="I1415" i="2" s="1"/>
  <c r="O1414" i="2"/>
  <c r="H1414" i="2"/>
  <c r="I1414" i="2" s="1"/>
  <c r="O1413" i="2"/>
  <c r="H1413" i="2"/>
  <c r="I1413" i="2" s="1"/>
  <c r="O1412" i="2"/>
  <c r="H1412" i="2"/>
  <c r="I1412" i="2" s="1"/>
  <c r="O1411" i="2"/>
  <c r="H1411" i="2"/>
  <c r="I1411" i="2" s="1"/>
  <c r="O1410" i="2"/>
  <c r="H1410" i="2"/>
  <c r="I1410" i="2" s="1"/>
  <c r="O1409" i="2"/>
  <c r="H1409" i="2"/>
  <c r="I1409" i="2" s="1"/>
  <c r="O1408" i="2"/>
  <c r="H1408" i="2"/>
  <c r="I1408" i="2" s="1"/>
  <c r="O1407" i="2"/>
  <c r="H1407" i="2"/>
  <c r="I1407" i="2" s="1"/>
  <c r="O1406" i="2"/>
  <c r="H1406" i="2"/>
  <c r="I1406" i="2" s="1"/>
  <c r="O1405" i="2"/>
  <c r="H1405" i="2"/>
  <c r="I1405" i="2" s="1"/>
  <c r="O1404" i="2"/>
  <c r="H1404" i="2"/>
  <c r="I1404" i="2" s="1"/>
  <c r="O1403" i="2"/>
  <c r="H1403" i="2"/>
  <c r="I1403" i="2" s="1"/>
  <c r="O1402" i="2"/>
  <c r="H1402" i="2"/>
  <c r="I1402" i="2" s="1"/>
  <c r="O1401" i="2"/>
  <c r="H1401" i="2"/>
  <c r="I1401" i="2" s="1"/>
  <c r="O1400" i="2"/>
  <c r="H1400" i="2"/>
  <c r="I1400" i="2" s="1"/>
  <c r="O1399" i="2"/>
  <c r="H1399" i="2"/>
  <c r="I1399" i="2" s="1"/>
  <c r="O1398" i="2"/>
  <c r="H1398" i="2"/>
  <c r="I1398" i="2" s="1"/>
  <c r="O1397" i="2"/>
  <c r="H1397" i="2"/>
  <c r="I1397" i="2" s="1"/>
  <c r="O1396" i="2"/>
  <c r="H1396" i="2"/>
  <c r="I1396" i="2" s="1"/>
  <c r="O1395" i="2"/>
  <c r="H1395" i="2"/>
  <c r="I1395" i="2" s="1"/>
  <c r="O1394" i="2"/>
  <c r="H1394" i="2"/>
  <c r="I1394" i="2" s="1"/>
  <c r="O1393" i="2"/>
  <c r="H1393" i="2"/>
  <c r="I1393" i="2" s="1"/>
  <c r="O1392" i="2"/>
  <c r="H1392" i="2"/>
  <c r="I1392" i="2" s="1"/>
  <c r="O1391" i="2"/>
  <c r="H1391" i="2"/>
  <c r="I1391" i="2" s="1"/>
  <c r="O1390" i="2"/>
  <c r="H1390" i="2"/>
  <c r="I1390" i="2" s="1"/>
  <c r="O1389" i="2"/>
  <c r="H1389" i="2"/>
  <c r="I1389" i="2" s="1"/>
  <c r="O1388" i="2"/>
  <c r="H1388" i="2"/>
  <c r="I1388" i="2" s="1"/>
  <c r="O1387" i="2"/>
  <c r="H1387" i="2"/>
  <c r="I1387" i="2" s="1"/>
  <c r="O1386" i="2"/>
  <c r="H1386" i="2"/>
  <c r="I1386" i="2" s="1"/>
  <c r="O1385" i="2"/>
  <c r="H1385" i="2"/>
  <c r="I1385" i="2" s="1"/>
  <c r="O1384" i="2"/>
  <c r="H1384" i="2"/>
  <c r="I1384" i="2" s="1"/>
  <c r="O1383" i="2"/>
  <c r="H1383" i="2"/>
  <c r="I1383" i="2" s="1"/>
  <c r="O1382" i="2"/>
  <c r="H1382" i="2"/>
  <c r="I1382" i="2" s="1"/>
  <c r="O1381" i="2"/>
  <c r="H1381" i="2"/>
  <c r="I1381" i="2" s="1"/>
  <c r="O1380" i="2"/>
  <c r="H1380" i="2"/>
  <c r="I1380" i="2" s="1"/>
  <c r="O1379" i="2"/>
  <c r="H1379" i="2"/>
  <c r="I1379" i="2" s="1"/>
  <c r="O1378" i="2"/>
  <c r="H1378" i="2"/>
  <c r="I1378" i="2" s="1"/>
  <c r="O1377" i="2"/>
  <c r="H1377" i="2"/>
  <c r="I1377" i="2" s="1"/>
  <c r="O1376" i="2"/>
  <c r="H1376" i="2"/>
  <c r="I1376" i="2" s="1"/>
  <c r="O1375" i="2"/>
  <c r="H1375" i="2"/>
  <c r="I1375" i="2" s="1"/>
  <c r="O1374" i="2"/>
  <c r="H1374" i="2"/>
  <c r="I1374" i="2" s="1"/>
  <c r="O1373" i="2"/>
  <c r="H1373" i="2"/>
  <c r="I1373" i="2" s="1"/>
  <c r="O1372" i="2"/>
  <c r="H1372" i="2"/>
  <c r="I1372" i="2" s="1"/>
  <c r="H1322" i="2"/>
  <c r="I1322" i="2" s="1"/>
  <c r="H1321" i="2"/>
  <c r="I1321" i="2" s="1"/>
  <c r="H1320" i="2"/>
  <c r="I1320" i="2" s="1"/>
  <c r="H1319" i="2"/>
  <c r="I1319" i="2" s="1"/>
  <c r="H1318" i="2"/>
  <c r="I1318" i="2" s="1"/>
  <c r="H1317" i="2"/>
  <c r="I1317" i="2" s="1"/>
  <c r="H1316" i="2"/>
  <c r="I1316" i="2" s="1"/>
  <c r="H1315" i="2"/>
  <c r="I1315" i="2" s="1"/>
  <c r="H1314" i="2"/>
  <c r="I1314" i="2" s="1"/>
  <c r="H1313" i="2"/>
  <c r="I1313" i="2" s="1"/>
  <c r="H1312" i="2"/>
  <c r="I1312" i="2" s="1"/>
  <c r="H1311" i="2"/>
  <c r="I1311" i="2" s="1"/>
  <c r="H1310" i="2"/>
  <c r="I1310" i="2" s="1"/>
  <c r="H1309" i="2"/>
  <c r="I1309" i="2" s="1"/>
  <c r="H1308" i="2"/>
  <c r="I1308" i="2" s="1"/>
  <c r="H1307" i="2"/>
  <c r="I1307" i="2" s="1"/>
  <c r="H1306" i="2"/>
  <c r="I1306" i="2" s="1"/>
  <c r="H1305" i="2"/>
  <c r="I1305" i="2" s="1"/>
  <c r="H1304" i="2"/>
  <c r="I1304" i="2" s="1"/>
  <c r="H1303" i="2"/>
  <c r="I1303" i="2" s="1"/>
  <c r="H1302" i="2"/>
  <c r="I1302" i="2" s="1"/>
  <c r="H1301" i="2"/>
  <c r="I1301" i="2" s="1"/>
  <c r="H1300" i="2"/>
  <c r="I1300" i="2" s="1"/>
  <c r="H1299" i="2"/>
  <c r="I1299" i="2" s="1"/>
  <c r="H1298" i="2"/>
  <c r="H1297" i="2"/>
  <c r="I1297" i="2" s="1"/>
  <c r="H1296" i="2"/>
  <c r="I1296" i="2" s="1"/>
  <c r="H1295" i="2"/>
  <c r="I1295" i="2" s="1"/>
  <c r="H1294" i="2"/>
  <c r="I1294" i="2" s="1"/>
  <c r="H1293" i="2"/>
  <c r="I1293" i="2" s="1"/>
  <c r="H1292" i="2"/>
  <c r="I1292" i="2" s="1"/>
  <c r="H1291" i="2"/>
  <c r="I1291" i="2" s="1"/>
  <c r="H1290" i="2"/>
  <c r="I1290" i="2" s="1"/>
  <c r="H1289" i="2"/>
  <c r="I1289" i="2" s="1"/>
  <c r="H1288" i="2"/>
  <c r="I1288" i="2" s="1"/>
  <c r="H1287" i="2"/>
  <c r="I1287" i="2" s="1"/>
  <c r="H1286" i="2"/>
  <c r="I1286" i="2" s="1"/>
  <c r="H1285" i="2"/>
  <c r="I1285" i="2" s="1"/>
  <c r="H1284" i="2"/>
  <c r="I1284" i="2" s="1"/>
  <c r="H1283" i="2"/>
  <c r="I1283" i="2" s="1"/>
  <c r="H1282" i="2"/>
  <c r="I1282" i="2" s="1"/>
  <c r="H1281" i="2"/>
  <c r="I1281" i="2" s="1"/>
  <c r="H1280" i="2"/>
  <c r="I1280" i="2" s="1"/>
  <c r="H1279" i="2"/>
  <c r="I1279" i="2" s="1"/>
  <c r="H1278" i="2"/>
  <c r="I1278" i="2" s="1"/>
  <c r="H1277" i="2"/>
  <c r="I1277" i="2" s="1"/>
  <c r="H1276" i="2"/>
  <c r="I1276" i="2" s="1"/>
  <c r="H1275" i="2"/>
  <c r="I1275" i="2" s="1"/>
  <c r="H1274" i="2"/>
  <c r="I1274" i="2" s="1"/>
  <c r="H1224" i="2"/>
  <c r="I1224" i="2" s="1"/>
  <c r="H1223" i="2"/>
  <c r="I1223" i="2" s="1"/>
  <c r="H1222" i="2"/>
  <c r="I1222" i="2" s="1"/>
  <c r="H1221" i="2"/>
  <c r="I1221" i="2" s="1"/>
  <c r="H1220" i="2"/>
  <c r="I1220" i="2" s="1"/>
  <c r="H1219" i="2"/>
  <c r="I1219" i="2" s="1"/>
  <c r="H1218" i="2"/>
  <c r="I1218" i="2" s="1"/>
  <c r="H1217" i="2"/>
  <c r="I1217" i="2" s="1"/>
  <c r="H1216" i="2"/>
  <c r="I1216" i="2" s="1"/>
  <c r="H1215" i="2"/>
  <c r="I1215" i="2" s="1"/>
  <c r="H1214" i="2"/>
  <c r="I1214" i="2" s="1"/>
  <c r="H1213" i="2"/>
  <c r="I1213" i="2" s="1"/>
  <c r="H1212" i="2"/>
  <c r="I1212" i="2" s="1"/>
  <c r="H1211" i="2"/>
  <c r="I1211" i="2" s="1"/>
  <c r="H1210" i="2"/>
  <c r="I1210" i="2" s="1"/>
  <c r="H1209" i="2"/>
  <c r="I1209" i="2" s="1"/>
  <c r="H1208" i="2"/>
  <c r="I1208" i="2" s="1"/>
  <c r="H1207" i="2"/>
  <c r="I1207" i="2" s="1"/>
  <c r="H1206" i="2"/>
  <c r="I1206" i="2" s="1"/>
  <c r="H1205" i="2"/>
  <c r="I1205" i="2" s="1"/>
  <c r="H1204" i="2"/>
  <c r="I1204" i="2" s="1"/>
  <c r="H1203" i="2"/>
  <c r="I1203" i="2" s="1"/>
  <c r="H1202" i="2"/>
  <c r="I1202" i="2" s="1"/>
  <c r="H1201" i="2"/>
  <c r="I1201" i="2" s="1"/>
  <c r="H1200" i="2"/>
  <c r="I1200" i="2" s="1"/>
  <c r="H1199" i="2"/>
  <c r="I1199" i="2" s="1"/>
  <c r="H1198" i="2"/>
  <c r="I1198" i="2" s="1"/>
  <c r="H1197" i="2"/>
  <c r="I1197" i="2" s="1"/>
  <c r="H1196" i="2"/>
  <c r="I1196" i="2" s="1"/>
  <c r="H1195" i="2"/>
  <c r="I1195" i="2" s="1"/>
  <c r="H1194" i="2"/>
  <c r="I1194" i="2" s="1"/>
  <c r="H1193" i="2"/>
  <c r="I1193" i="2" s="1"/>
  <c r="H1192" i="2"/>
  <c r="I1192" i="2" s="1"/>
  <c r="H1191" i="2"/>
  <c r="I1191" i="2" s="1"/>
  <c r="H1190" i="2"/>
  <c r="I1190" i="2" s="1"/>
  <c r="H1189" i="2"/>
  <c r="I1189" i="2" s="1"/>
  <c r="H1188" i="2"/>
  <c r="I1188" i="2" s="1"/>
  <c r="H1187" i="2"/>
  <c r="I1187" i="2" s="1"/>
  <c r="H1186" i="2"/>
  <c r="I1186" i="2" s="1"/>
  <c r="H1185" i="2"/>
  <c r="I1185" i="2" s="1"/>
  <c r="H1184" i="2"/>
  <c r="I1184" i="2" s="1"/>
  <c r="H1183" i="2"/>
  <c r="I1183" i="2" s="1"/>
  <c r="H1182" i="2"/>
  <c r="I1182" i="2" s="1"/>
  <c r="H1181" i="2"/>
  <c r="I1181" i="2" s="1"/>
  <c r="H1180" i="2"/>
  <c r="I1180" i="2" s="1"/>
  <c r="H1179" i="2"/>
  <c r="I1179" i="2" s="1"/>
  <c r="H1178" i="2"/>
  <c r="I1178" i="2" s="1"/>
  <c r="H1177" i="2"/>
  <c r="I1177" i="2" s="1"/>
  <c r="H1176" i="2"/>
  <c r="I1176" i="2" s="1"/>
  <c r="H1077" i="2"/>
  <c r="I1077" i="2" s="1"/>
  <c r="H1076" i="2"/>
  <c r="I1076" i="2" s="1"/>
  <c r="H1075" i="2"/>
  <c r="I1075" i="2" s="1"/>
  <c r="H1074" i="2"/>
  <c r="I1074" i="2" s="1"/>
  <c r="H1073" i="2"/>
  <c r="I1073" i="2" s="1"/>
  <c r="H1072" i="2"/>
  <c r="I1072" i="2" s="1"/>
  <c r="H1071" i="2"/>
  <c r="I1071" i="2" s="1"/>
  <c r="H1070" i="2"/>
  <c r="I1070" i="2" s="1"/>
  <c r="H1069" i="2"/>
  <c r="I1069" i="2" s="1"/>
  <c r="H1068" i="2"/>
  <c r="I1068" i="2" s="1"/>
  <c r="H1067" i="2"/>
  <c r="I1067" i="2" s="1"/>
  <c r="H1066" i="2"/>
  <c r="I1066" i="2" s="1"/>
  <c r="H1065" i="2"/>
  <c r="I1065" i="2" s="1"/>
  <c r="H1064" i="2"/>
  <c r="I1064" i="2" s="1"/>
  <c r="H1063" i="2"/>
  <c r="I1063" i="2" s="1"/>
  <c r="H1062" i="2"/>
  <c r="I1062" i="2" s="1"/>
  <c r="H1061" i="2"/>
  <c r="I1061" i="2" s="1"/>
  <c r="H1060" i="2"/>
  <c r="I1060" i="2" s="1"/>
  <c r="H1059" i="2"/>
  <c r="I1059" i="2" s="1"/>
  <c r="H1058" i="2"/>
  <c r="I1058" i="2" s="1"/>
  <c r="H1057" i="2"/>
  <c r="I1057" i="2" s="1"/>
  <c r="H1056" i="2"/>
  <c r="I1056" i="2" s="1"/>
  <c r="H1055" i="2"/>
  <c r="I1055" i="2" s="1"/>
  <c r="H1054" i="2"/>
  <c r="I1054" i="2" s="1"/>
  <c r="H1053" i="2"/>
  <c r="I1053" i="2" s="1"/>
  <c r="H1052" i="2"/>
  <c r="I1052" i="2" s="1"/>
  <c r="H1051" i="2"/>
  <c r="I1051" i="2" s="1"/>
  <c r="H1050" i="2"/>
  <c r="I1050" i="2" s="1"/>
  <c r="H1049" i="2"/>
  <c r="I1049" i="2" s="1"/>
  <c r="H1048" i="2"/>
  <c r="I1048" i="2" s="1"/>
  <c r="H1047" i="2"/>
  <c r="I1047" i="2" s="1"/>
  <c r="H1046" i="2"/>
  <c r="I1046" i="2" s="1"/>
  <c r="H1045" i="2"/>
  <c r="I1045" i="2" s="1"/>
  <c r="H1044" i="2"/>
  <c r="I1044" i="2" s="1"/>
  <c r="H1043" i="2"/>
  <c r="I1043" i="2" s="1"/>
  <c r="H1042" i="2"/>
  <c r="I1042" i="2" s="1"/>
  <c r="H1041" i="2"/>
  <c r="I1041" i="2" s="1"/>
  <c r="H1040" i="2"/>
  <c r="I1040" i="2" s="1"/>
  <c r="H1039" i="2"/>
  <c r="I1039" i="2" s="1"/>
  <c r="H1038" i="2"/>
  <c r="I1038" i="2" s="1"/>
  <c r="H1037" i="2"/>
  <c r="I1037" i="2" s="1"/>
  <c r="H1036" i="2"/>
  <c r="I1036" i="2" s="1"/>
  <c r="H1035" i="2"/>
  <c r="I1035" i="2" s="1"/>
  <c r="H1034" i="2"/>
  <c r="I1034" i="2" s="1"/>
  <c r="H1033" i="2"/>
  <c r="I1033" i="2" s="1"/>
  <c r="H1032" i="2"/>
  <c r="I1032" i="2" s="1"/>
  <c r="H1031" i="2"/>
  <c r="I1031" i="2" s="1"/>
  <c r="H1030" i="2"/>
  <c r="I1030" i="2" s="1"/>
  <c r="H1029" i="2"/>
  <c r="I1029" i="2" s="1"/>
  <c r="H967" i="2"/>
  <c r="I967" i="2" s="1"/>
  <c r="H966" i="2"/>
  <c r="I966" i="2" s="1"/>
  <c r="H965" i="2"/>
  <c r="I965" i="2" s="1"/>
  <c r="H964" i="2"/>
  <c r="I964" i="2" s="1"/>
  <c r="H963" i="2"/>
  <c r="I963" i="2" s="1"/>
  <c r="H962" i="2"/>
  <c r="I962" i="2" s="1"/>
  <c r="H961" i="2"/>
  <c r="I961" i="2" s="1"/>
  <c r="H960" i="2"/>
  <c r="I960" i="2" s="1"/>
  <c r="H959" i="2"/>
  <c r="I959" i="2" s="1"/>
  <c r="H958" i="2"/>
  <c r="I958" i="2" s="1"/>
  <c r="H957" i="2"/>
  <c r="I957" i="2" s="1"/>
  <c r="H956" i="2"/>
  <c r="I956" i="2" s="1"/>
  <c r="H955" i="2"/>
  <c r="I955" i="2" s="1"/>
  <c r="H954" i="2"/>
  <c r="I954" i="2" s="1"/>
  <c r="H953" i="2"/>
  <c r="I953" i="2" s="1"/>
  <c r="H952" i="2"/>
  <c r="I952" i="2" s="1"/>
  <c r="H951" i="2"/>
  <c r="I951" i="2" s="1"/>
  <c r="H950" i="2"/>
  <c r="I950" i="2" s="1"/>
  <c r="H949" i="2"/>
  <c r="I949" i="2" s="1"/>
  <c r="H948" i="2"/>
  <c r="I948" i="2" s="1"/>
  <c r="H947" i="2"/>
  <c r="I947" i="2" s="1"/>
  <c r="H946" i="2"/>
  <c r="I946" i="2" s="1"/>
  <c r="H945" i="2"/>
  <c r="I945" i="2" s="1"/>
  <c r="H944" i="2"/>
  <c r="I944" i="2" s="1"/>
  <c r="H943" i="2"/>
  <c r="I943" i="2" s="1"/>
  <c r="H942" i="2"/>
  <c r="I942" i="2" s="1"/>
  <c r="H941" i="2"/>
  <c r="I941" i="2" s="1"/>
  <c r="H940" i="2"/>
  <c r="I940" i="2" s="1"/>
  <c r="H939" i="2"/>
  <c r="I939" i="2" s="1"/>
  <c r="H938" i="2"/>
  <c r="I938" i="2" s="1"/>
  <c r="H937" i="2"/>
  <c r="I937" i="2" s="1"/>
  <c r="H936" i="2"/>
  <c r="I936" i="2" s="1"/>
  <c r="H935" i="2"/>
  <c r="I935" i="2" s="1"/>
  <c r="H934" i="2"/>
  <c r="I934" i="2" s="1"/>
  <c r="H933" i="2"/>
  <c r="I933" i="2" s="1"/>
  <c r="H932" i="2"/>
  <c r="I932" i="2" s="1"/>
  <c r="H931" i="2"/>
  <c r="I931" i="2" s="1"/>
  <c r="H930" i="2"/>
  <c r="I930" i="2" s="1"/>
  <c r="H929" i="2"/>
  <c r="I929" i="2" s="1"/>
  <c r="H928" i="2"/>
  <c r="I928" i="2" s="1"/>
  <c r="H927" i="2"/>
  <c r="I927" i="2" s="1"/>
  <c r="H926" i="2"/>
  <c r="I926" i="2" s="1"/>
  <c r="H925" i="2"/>
  <c r="I925" i="2" s="1"/>
  <c r="H924" i="2"/>
  <c r="I924" i="2" s="1"/>
  <c r="H923" i="2"/>
  <c r="I923" i="2" s="1"/>
  <c r="H922" i="2"/>
  <c r="I922" i="2" s="1"/>
  <c r="H921" i="2"/>
  <c r="I921" i="2" s="1"/>
  <c r="H920" i="2"/>
  <c r="I920" i="2" s="1"/>
  <c r="H919" i="2"/>
  <c r="I919" i="2" s="1"/>
  <c r="H918" i="2"/>
  <c r="I918" i="2" s="1"/>
  <c r="H917" i="2"/>
  <c r="I917" i="2" s="1"/>
  <c r="H916" i="2"/>
  <c r="I916" i="2" s="1"/>
  <c r="H915" i="2"/>
  <c r="I915" i="2" s="1"/>
  <c r="H914" i="2"/>
  <c r="I914" i="2" s="1"/>
  <c r="H913" i="2"/>
  <c r="I913" i="2" s="1"/>
  <c r="H912" i="2"/>
  <c r="I912" i="2" s="1"/>
  <c r="H911" i="2"/>
  <c r="I911" i="2" s="1"/>
  <c r="H910" i="2"/>
  <c r="I910" i="2" s="1"/>
  <c r="H909" i="2"/>
  <c r="I909" i="2" s="1"/>
  <c r="H908" i="2"/>
  <c r="I908" i="2" s="1"/>
  <c r="H907" i="2"/>
  <c r="I907" i="2" s="1"/>
  <c r="H845" i="2"/>
  <c r="I845" i="2" s="1"/>
  <c r="H844" i="2"/>
  <c r="I844" i="2" s="1"/>
  <c r="H843" i="2"/>
  <c r="I843" i="2" s="1"/>
  <c r="H842" i="2"/>
  <c r="I842" i="2" s="1"/>
  <c r="H841" i="2"/>
  <c r="I841" i="2" s="1"/>
  <c r="H840" i="2"/>
  <c r="I840" i="2" s="1"/>
  <c r="H839" i="2"/>
  <c r="I839" i="2" s="1"/>
  <c r="H838" i="2"/>
  <c r="I838" i="2" s="1"/>
  <c r="H837" i="2"/>
  <c r="I837" i="2" s="1"/>
  <c r="H836" i="2"/>
  <c r="I836" i="2" s="1"/>
  <c r="H835" i="2"/>
  <c r="I835" i="2" s="1"/>
  <c r="H834" i="2"/>
  <c r="I834" i="2" s="1"/>
  <c r="H833" i="2"/>
  <c r="I833" i="2" s="1"/>
  <c r="H832" i="2"/>
  <c r="I832" i="2" s="1"/>
  <c r="H831" i="2"/>
  <c r="I831" i="2" s="1"/>
  <c r="H830" i="2"/>
  <c r="I830" i="2" s="1"/>
  <c r="H829" i="2"/>
  <c r="I829" i="2" s="1"/>
  <c r="H828" i="2"/>
  <c r="I828" i="2" s="1"/>
  <c r="H827" i="2"/>
  <c r="I827" i="2" s="1"/>
  <c r="H826" i="2"/>
  <c r="I826" i="2" s="1"/>
  <c r="H825" i="2"/>
  <c r="I825" i="2" s="1"/>
  <c r="H824" i="2"/>
  <c r="I824" i="2" s="1"/>
  <c r="H823" i="2"/>
  <c r="I823" i="2" s="1"/>
  <c r="H822" i="2"/>
  <c r="I822" i="2" s="1"/>
  <c r="H821" i="2"/>
  <c r="I821" i="2" s="1"/>
  <c r="H820" i="2"/>
  <c r="I820" i="2" s="1"/>
  <c r="H819" i="2"/>
  <c r="I819" i="2" s="1"/>
  <c r="H818" i="2"/>
  <c r="I818" i="2" s="1"/>
  <c r="H817" i="2"/>
  <c r="I817" i="2" s="1"/>
  <c r="H816" i="2"/>
  <c r="I816" i="2" s="1"/>
  <c r="H815" i="2"/>
  <c r="I815" i="2" s="1"/>
  <c r="H814" i="2"/>
  <c r="I814" i="2" s="1"/>
  <c r="H813" i="2"/>
  <c r="I813" i="2" s="1"/>
  <c r="H812" i="2"/>
  <c r="I812" i="2" s="1"/>
  <c r="H811" i="2"/>
  <c r="I811" i="2" s="1"/>
  <c r="H810" i="2"/>
  <c r="I810" i="2" s="1"/>
  <c r="H809" i="2"/>
  <c r="H808" i="2"/>
  <c r="I808" i="2" s="1"/>
  <c r="H807" i="2"/>
  <c r="I807" i="2" s="1"/>
  <c r="H806" i="2"/>
  <c r="I806" i="2" s="1"/>
  <c r="H805" i="2"/>
  <c r="I805" i="2" s="1"/>
  <c r="H804" i="2"/>
  <c r="I804" i="2" s="1"/>
  <c r="H803" i="2"/>
  <c r="I803" i="2" s="1"/>
  <c r="H802" i="2"/>
  <c r="I802" i="2" s="1"/>
  <c r="H801" i="2"/>
  <c r="I801" i="2" s="1"/>
  <c r="H800" i="2"/>
  <c r="I800" i="2" s="1"/>
  <c r="H799" i="2"/>
  <c r="I799" i="2" s="1"/>
  <c r="H798" i="2"/>
  <c r="I798" i="2" s="1"/>
  <c r="H797" i="2"/>
  <c r="I797" i="2" s="1"/>
  <c r="H796" i="2"/>
  <c r="I796" i="2" s="1"/>
  <c r="H795" i="2"/>
  <c r="I795" i="2" s="1"/>
  <c r="H794" i="2"/>
  <c r="I794" i="2" s="1"/>
  <c r="H793" i="2"/>
  <c r="I793" i="2" s="1"/>
  <c r="H792" i="2"/>
  <c r="I792" i="2" s="1"/>
  <c r="H791" i="2"/>
  <c r="I791" i="2" s="1"/>
  <c r="H790" i="2"/>
  <c r="I790" i="2" s="1"/>
  <c r="H789" i="2"/>
  <c r="I789" i="2" s="1"/>
  <c r="H788" i="2"/>
  <c r="I788" i="2" s="1"/>
  <c r="H787" i="2"/>
  <c r="I787" i="2" s="1"/>
  <c r="H786" i="2"/>
  <c r="I786" i="2" s="1"/>
  <c r="H785" i="2"/>
  <c r="I785" i="2" s="1"/>
  <c r="H723" i="2"/>
  <c r="I723" i="2" s="1"/>
  <c r="H722" i="2"/>
  <c r="I722" i="2" s="1"/>
  <c r="H721" i="2"/>
  <c r="I721" i="2" s="1"/>
  <c r="H720" i="2"/>
  <c r="I720" i="2" s="1"/>
  <c r="H719" i="2"/>
  <c r="I719" i="2" s="1"/>
  <c r="H718" i="2"/>
  <c r="I718" i="2" s="1"/>
  <c r="H717" i="2"/>
  <c r="I717" i="2" s="1"/>
  <c r="H716" i="2"/>
  <c r="I716" i="2" s="1"/>
  <c r="H715" i="2"/>
  <c r="I715" i="2" s="1"/>
  <c r="H714" i="2"/>
  <c r="I714" i="2" s="1"/>
  <c r="H713" i="2"/>
  <c r="I713" i="2" s="1"/>
  <c r="H712" i="2"/>
  <c r="I712" i="2" s="1"/>
  <c r="H711" i="2"/>
  <c r="I711" i="2" s="1"/>
  <c r="H710" i="2"/>
  <c r="I710" i="2" s="1"/>
  <c r="H709" i="2"/>
  <c r="I709" i="2" s="1"/>
  <c r="H708" i="2"/>
  <c r="I708" i="2" s="1"/>
  <c r="H707" i="2"/>
  <c r="I707" i="2" s="1"/>
  <c r="H706" i="2"/>
  <c r="I706" i="2" s="1"/>
  <c r="H705" i="2"/>
  <c r="I705" i="2" s="1"/>
  <c r="H704" i="2"/>
  <c r="I704" i="2" s="1"/>
  <c r="H703" i="2"/>
  <c r="I703" i="2" s="1"/>
  <c r="H702" i="2"/>
  <c r="I702" i="2" s="1"/>
  <c r="H701" i="2"/>
  <c r="I701" i="2" s="1"/>
  <c r="H700" i="2"/>
  <c r="I700" i="2" s="1"/>
  <c r="H699" i="2"/>
  <c r="I699" i="2" s="1"/>
  <c r="H698" i="2"/>
  <c r="I698" i="2" s="1"/>
  <c r="H697" i="2"/>
  <c r="I697" i="2" s="1"/>
  <c r="H696" i="2"/>
  <c r="I696" i="2" s="1"/>
  <c r="H695" i="2"/>
  <c r="I695" i="2" s="1"/>
  <c r="H694" i="2"/>
  <c r="I694" i="2" s="1"/>
  <c r="H693" i="2"/>
  <c r="I693" i="2" s="1"/>
  <c r="H692" i="2"/>
  <c r="I692" i="2" s="1"/>
  <c r="H691" i="2"/>
  <c r="I691" i="2" s="1"/>
  <c r="H690" i="2"/>
  <c r="I690" i="2" s="1"/>
  <c r="H689" i="2"/>
  <c r="I689" i="2" s="1"/>
  <c r="H688" i="2"/>
  <c r="I688" i="2" s="1"/>
  <c r="H687" i="2"/>
  <c r="H686" i="2"/>
  <c r="I686" i="2" s="1"/>
  <c r="H685" i="2"/>
  <c r="I685" i="2" s="1"/>
  <c r="H684" i="2"/>
  <c r="I684" i="2" s="1"/>
  <c r="H683" i="2"/>
  <c r="I683" i="2" s="1"/>
  <c r="H682" i="2"/>
  <c r="I682" i="2" s="1"/>
  <c r="H681" i="2"/>
  <c r="I681" i="2" s="1"/>
  <c r="H680" i="2"/>
  <c r="I680" i="2" s="1"/>
  <c r="H679" i="2"/>
  <c r="I679" i="2" s="1"/>
  <c r="H678" i="2"/>
  <c r="I678" i="2" s="1"/>
  <c r="H677" i="2"/>
  <c r="I677" i="2" s="1"/>
  <c r="H676" i="2"/>
  <c r="I676" i="2" s="1"/>
  <c r="H675" i="2"/>
  <c r="I675" i="2" s="1"/>
  <c r="H674" i="2"/>
  <c r="I674" i="2" s="1"/>
  <c r="H673" i="2"/>
  <c r="I673" i="2" s="1"/>
  <c r="H672" i="2"/>
  <c r="I672" i="2" s="1"/>
  <c r="H671" i="2"/>
  <c r="I671" i="2" s="1"/>
  <c r="H670" i="2"/>
  <c r="I670" i="2" s="1"/>
  <c r="H669" i="2"/>
  <c r="I669" i="2" s="1"/>
  <c r="H668" i="2"/>
  <c r="I668" i="2" s="1"/>
  <c r="H667" i="2"/>
  <c r="I667" i="2" s="1"/>
  <c r="H666" i="2"/>
  <c r="I666" i="2" s="1"/>
  <c r="H665" i="2"/>
  <c r="I665" i="2" s="1"/>
  <c r="H664" i="2"/>
  <c r="I664" i="2" s="1"/>
  <c r="H663" i="2"/>
  <c r="I663" i="2" s="1"/>
  <c r="H540" i="2"/>
  <c r="I540" i="2" s="1"/>
  <c r="H539" i="2"/>
  <c r="I539" i="2" s="1"/>
  <c r="H538" i="2"/>
  <c r="I538" i="2" s="1"/>
  <c r="H537" i="2"/>
  <c r="I537" i="2" s="1"/>
  <c r="H536" i="2"/>
  <c r="I536" i="2" s="1"/>
  <c r="H535" i="2"/>
  <c r="I535" i="2" s="1"/>
  <c r="H534" i="2"/>
  <c r="I534" i="2" s="1"/>
  <c r="H533" i="2"/>
  <c r="I533" i="2" s="1"/>
  <c r="H532" i="2"/>
  <c r="I532" i="2" s="1"/>
  <c r="H531" i="2"/>
  <c r="I531" i="2" s="1"/>
  <c r="H530" i="2"/>
  <c r="I530" i="2" s="1"/>
  <c r="H529" i="2"/>
  <c r="I529" i="2" s="1"/>
  <c r="H528" i="2"/>
  <c r="I528" i="2" s="1"/>
  <c r="H527" i="2"/>
  <c r="I527" i="2" s="1"/>
  <c r="H526" i="2"/>
  <c r="I526" i="2" s="1"/>
  <c r="H525" i="2"/>
  <c r="I525" i="2" s="1"/>
  <c r="H524" i="2"/>
  <c r="I524" i="2" s="1"/>
  <c r="H523" i="2"/>
  <c r="I523" i="2" s="1"/>
  <c r="H522" i="2"/>
  <c r="I522" i="2" s="1"/>
  <c r="H521" i="2"/>
  <c r="I521" i="2" s="1"/>
  <c r="H520" i="2"/>
  <c r="I520" i="2" s="1"/>
  <c r="H519" i="2"/>
  <c r="I519" i="2" s="1"/>
  <c r="H518" i="2"/>
  <c r="I518" i="2" s="1"/>
  <c r="H517" i="2"/>
  <c r="I517" i="2" s="1"/>
  <c r="H516" i="2"/>
  <c r="I516" i="2" s="1"/>
  <c r="H515" i="2"/>
  <c r="I515" i="2" s="1"/>
  <c r="H514" i="2"/>
  <c r="I514" i="2" s="1"/>
  <c r="H513" i="2"/>
  <c r="I513" i="2" s="1"/>
  <c r="H512" i="2"/>
  <c r="I512" i="2" s="1"/>
  <c r="H511" i="2"/>
  <c r="I511" i="2" s="1"/>
  <c r="H510" i="2"/>
  <c r="I510" i="2" s="1"/>
  <c r="H509" i="2"/>
  <c r="I509" i="2" s="1"/>
  <c r="H508" i="2"/>
  <c r="I508" i="2" s="1"/>
  <c r="H507" i="2"/>
  <c r="I507" i="2" s="1"/>
  <c r="H506" i="2"/>
  <c r="I506" i="2" s="1"/>
  <c r="H505" i="2"/>
  <c r="I505" i="2" s="1"/>
  <c r="H504" i="2"/>
  <c r="I504" i="2" s="1"/>
  <c r="H503" i="2"/>
  <c r="I503" i="2" s="1"/>
  <c r="H502" i="2"/>
  <c r="I502" i="2" s="1"/>
  <c r="H501" i="2"/>
  <c r="I501" i="2" s="1"/>
  <c r="H500" i="2"/>
  <c r="I500" i="2" s="1"/>
  <c r="H499" i="2"/>
  <c r="I499" i="2" s="1"/>
  <c r="H498" i="2"/>
  <c r="I498" i="2" s="1"/>
  <c r="H497" i="2"/>
  <c r="I497" i="2" s="1"/>
  <c r="H496" i="2"/>
  <c r="I496" i="2" s="1"/>
  <c r="H495" i="2"/>
  <c r="I495" i="2" s="1"/>
  <c r="H494" i="2"/>
  <c r="I494" i="2" s="1"/>
  <c r="H493" i="2"/>
  <c r="I493" i="2" s="1"/>
  <c r="H492" i="2"/>
  <c r="I492" i="2" s="1"/>
  <c r="H491" i="2"/>
  <c r="I491" i="2" s="1"/>
  <c r="H490" i="2"/>
  <c r="I490" i="2" s="1"/>
  <c r="H489" i="2"/>
  <c r="I489" i="2" s="1"/>
  <c r="H488" i="2"/>
  <c r="I488" i="2" s="1"/>
  <c r="H487" i="2"/>
  <c r="I487" i="2" s="1"/>
  <c r="H486" i="2"/>
  <c r="I486" i="2" s="1"/>
  <c r="H485" i="2"/>
  <c r="I485" i="2" s="1"/>
  <c r="H484" i="2"/>
  <c r="I484" i="2" s="1"/>
  <c r="H483" i="2"/>
  <c r="I483" i="2" s="1"/>
  <c r="H482" i="2"/>
  <c r="I482" i="2" s="1"/>
  <c r="H481" i="2"/>
  <c r="I481" i="2" s="1"/>
  <c r="H480" i="2"/>
  <c r="I480" i="2" s="1"/>
  <c r="H426" i="2"/>
  <c r="I426" i="2" s="1"/>
  <c r="H425" i="2"/>
  <c r="I425" i="2" s="1"/>
  <c r="H424" i="2"/>
  <c r="I424" i="2" s="1"/>
  <c r="H423" i="2"/>
  <c r="I423" i="2" s="1"/>
  <c r="H422" i="2"/>
  <c r="I422" i="2" s="1"/>
  <c r="H421" i="2"/>
  <c r="I421" i="2" s="1"/>
  <c r="H420" i="2"/>
  <c r="I420" i="2" s="1"/>
  <c r="H419" i="2"/>
  <c r="I419" i="2" s="1"/>
  <c r="H418" i="2"/>
  <c r="I418" i="2" s="1"/>
  <c r="H417" i="2"/>
  <c r="I417" i="2" s="1"/>
  <c r="H416" i="2"/>
  <c r="I416" i="2" s="1"/>
  <c r="H415" i="2"/>
  <c r="I415" i="2" s="1"/>
  <c r="H414" i="2"/>
  <c r="I414" i="2" s="1"/>
  <c r="H413" i="2"/>
  <c r="I413" i="2" s="1"/>
  <c r="H412" i="2"/>
  <c r="I412" i="2" s="1"/>
  <c r="H411" i="2"/>
  <c r="I411" i="2" s="1"/>
  <c r="H410" i="2"/>
  <c r="I410" i="2" s="1"/>
  <c r="H409" i="2"/>
  <c r="I409" i="2" s="1"/>
  <c r="H408" i="2"/>
  <c r="I408" i="2" s="1"/>
  <c r="H407" i="2"/>
  <c r="I407" i="2" s="1"/>
  <c r="H406" i="2"/>
  <c r="I406" i="2" s="1"/>
  <c r="H405" i="2"/>
  <c r="I405" i="2" s="1"/>
  <c r="H404" i="2"/>
  <c r="I404" i="2" s="1"/>
  <c r="H403" i="2"/>
  <c r="I403" i="2" s="1"/>
  <c r="H402" i="2"/>
  <c r="I402" i="2" s="1"/>
  <c r="H401" i="2"/>
  <c r="I401" i="2" s="1"/>
  <c r="H400" i="2"/>
  <c r="I400" i="2" s="1"/>
  <c r="H399" i="2"/>
  <c r="I399" i="2" s="1"/>
  <c r="H398" i="2"/>
  <c r="I398" i="2" s="1"/>
  <c r="H397" i="2"/>
  <c r="I397" i="2" s="1"/>
  <c r="H396" i="2"/>
  <c r="I396" i="2" s="1"/>
  <c r="H395" i="2"/>
  <c r="I395" i="2" s="1"/>
  <c r="H394" i="2"/>
  <c r="I394" i="2" s="1"/>
  <c r="H393" i="2"/>
  <c r="I393" i="2" s="1"/>
  <c r="H392" i="2"/>
  <c r="I392" i="2" s="1"/>
  <c r="H391" i="2"/>
  <c r="I391" i="2" s="1"/>
  <c r="H390" i="2"/>
  <c r="I390" i="2" s="1"/>
  <c r="H389" i="2"/>
  <c r="I389" i="2" s="1"/>
  <c r="H388" i="2"/>
  <c r="I388" i="2" s="1"/>
  <c r="H387" i="2"/>
  <c r="I387" i="2" s="1"/>
  <c r="H386" i="2"/>
  <c r="I386" i="2" s="1"/>
  <c r="H385" i="2"/>
  <c r="I385" i="2" s="1"/>
  <c r="H384" i="2"/>
  <c r="I384" i="2" s="1"/>
  <c r="H383" i="2"/>
  <c r="I383" i="2" s="1"/>
  <c r="H382" i="2"/>
  <c r="I382" i="2" s="1"/>
  <c r="H381" i="2"/>
  <c r="I381" i="2" s="1"/>
  <c r="H380" i="2"/>
  <c r="I380" i="2" s="1"/>
  <c r="H379" i="2"/>
  <c r="I379" i="2" s="1"/>
  <c r="H378" i="2"/>
  <c r="I378" i="2" s="1"/>
  <c r="H377" i="2"/>
  <c r="I377" i="2" s="1"/>
  <c r="H376" i="2"/>
  <c r="I376" i="2" s="1"/>
  <c r="H375" i="2"/>
  <c r="I375" i="2" s="1"/>
  <c r="H374" i="2"/>
  <c r="I374" i="2" s="1"/>
  <c r="H320" i="2"/>
  <c r="I320" i="2" s="1"/>
  <c r="H319" i="2"/>
  <c r="I319" i="2" s="1"/>
  <c r="H318" i="2"/>
  <c r="I318" i="2" s="1"/>
  <c r="H317" i="2"/>
  <c r="I317" i="2" s="1"/>
  <c r="H316" i="2"/>
  <c r="I316" i="2" s="1"/>
  <c r="H315" i="2"/>
  <c r="I315" i="2" s="1"/>
  <c r="H314" i="2"/>
  <c r="I314" i="2" s="1"/>
  <c r="H313" i="2"/>
  <c r="I313" i="2" s="1"/>
  <c r="H312" i="2"/>
  <c r="I312" i="2" s="1"/>
  <c r="H311" i="2"/>
  <c r="I311" i="2" s="1"/>
  <c r="H310" i="2"/>
  <c r="I310" i="2" s="1"/>
  <c r="H309" i="2"/>
  <c r="I309" i="2" s="1"/>
  <c r="H308" i="2"/>
  <c r="I308" i="2" s="1"/>
  <c r="H307" i="2"/>
  <c r="I307" i="2" s="1"/>
  <c r="H306" i="2"/>
  <c r="I306" i="2" s="1"/>
  <c r="H305" i="2"/>
  <c r="I305" i="2" s="1"/>
  <c r="H304" i="2"/>
  <c r="I304" i="2" s="1"/>
  <c r="H303" i="2"/>
  <c r="I303" i="2" s="1"/>
  <c r="H302" i="2"/>
  <c r="I302" i="2" s="1"/>
  <c r="H301" i="2"/>
  <c r="I301" i="2" s="1"/>
  <c r="H300" i="2"/>
  <c r="I300" i="2" s="1"/>
  <c r="H299" i="2"/>
  <c r="I299" i="2" s="1"/>
  <c r="H298" i="2"/>
  <c r="I298" i="2" s="1"/>
  <c r="H297" i="2"/>
  <c r="I297" i="2" s="1"/>
  <c r="H296" i="2"/>
  <c r="I296" i="2" s="1"/>
  <c r="H295" i="2"/>
  <c r="I295" i="2" s="1"/>
  <c r="H294" i="2"/>
  <c r="I294" i="2" s="1"/>
  <c r="H293" i="2"/>
  <c r="I293" i="2" s="1"/>
  <c r="H292" i="2"/>
  <c r="I292" i="2" s="1"/>
  <c r="H291" i="2"/>
  <c r="I291" i="2" s="1"/>
  <c r="H290" i="2"/>
  <c r="I290" i="2" s="1"/>
  <c r="H289" i="2"/>
  <c r="I289" i="2" s="1"/>
  <c r="H288" i="2"/>
  <c r="I288" i="2" s="1"/>
  <c r="H287" i="2"/>
  <c r="I287" i="2" s="1"/>
  <c r="H286" i="2"/>
  <c r="I286" i="2" s="1"/>
  <c r="H285" i="2"/>
  <c r="I285" i="2" s="1"/>
  <c r="H284" i="2"/>
  <c r="I284" i="2" s="1"/>
  <c r="H283" i="2"/>
  <c r="I283" i="2" s="1"/>
  <c r="H282" i="2"/>
  <c r="I282" i="2" s="1"/>
  <c r="H281" i="2"/>
  <c r="I281" i="2" s="1"/>
  <c r="H280" i="2"/>
  <c r="I280" i="2" s="1"/>
  <c r="H279" i="2"/>
  <c r="I279" i="2" s="1"/>
  <c r="H278" i="2"/>
  <c r="I278" i="2" s="1"/>
  <c r="H277" i="2"/>
  <c r="I277" i="2" s="1"/>
  <c r="H276" i="2"/>
  <c r="I276" i="2" s="1"/>
  <c r="H275" i="2"/>
  <c r="I275" i="2" s="1"/>
  <c r="H274" i="2"/>
  <c r="I274" i="2" s="1"/>
  <c r="H273" i="2"/>
  <c r="I273" i="2" s="1"/>
  <c r="H272" i="2"/>
  <c r="I272" i="2" s="1"/>
  <c r="H271" i="2"/>
  <c r="I271" i="2" s="1"/>
  <c r="H270" i="2"/>
  <c r="I270" i="2" s="1"/>
  <c r="H269" i="2"/>
  <c r="I269" i="2" s="1"/>
  <c r="H268" i="2"/>
  <c r="I268" i="2" s="1"/>
  <c r="H214" i="2"/>
  <c r="I214" i="2" s="1"/>
  <c r="H213" i="2"/>
  <c r="I213" i="2" s="1"/>
  <c r="H212" i="2"/>
  <c r="I212" i="2" s="1"/>
  <c r="H211" i="2"/>
  <c r="I211" i="2" s="1"/>
  <c r="H210" i="2"/>
  <c r="I210" i="2" s="1"/>
  <c r="H209" i="2"/>
  <c r="I209" i="2" s="1"/>
  <c r="H208" i="2"/>
  <c r="I208" i="2" s="1"/>
  <c r="H207" i="2"/>
  <c r="I207" i="2" s="1"/>
  <c r="H206" i="2"/>
  <c r="U17" i="1" s="1"/>
  <c r="AL17" i="1" s="1"/>
  <c r="H205" i="2"/>
  <c r="I205" i="2" s="1"/>
  <c r="H204" i="2"/>
  <c r="I204" i="2" s="1"/>
  <c r="H203" i="2"/>
  <c r="I203" i="2" s="1"/>
  <c r="H202" i="2"/>
  <c r="I202" i="2" s="1"/>
  <c r="H201" i="2"/>
  <c r="I201" i="2" s="1"/>
  <c r="H200" i="2"/>
  <c r="I200" i="2" s="1"/>
  <c r="H199" i="2"/>
  <c r="I199" i="2" s="1"/>
  <c r="H198" i="2"/>
  <c r="I198" i="2" s="1"/>
  <c r="H197" i="2"/>
  <c r="I197" i="2" s="1"/>
  <c r="H196" i="2"/>
  <c r="I196" i="2" s="1"/>
  <c r="H195" i="2"/>
  <c r="I195" i="2" s="1"/>
  <c r="H194" i="2"/>
  <c r="I194" i="2" s="1"/>
  <c r="H193" i="2"/>
  <c r="I193" i="2" s="1"/>
  <c r="H192" i="2"/>
  <c r="I192" i="2" s="1"/>
  <c r="H191" i="2"/>
  <c r="I191" i="2" s="1"/>
  <c r="H190" i="2"/>
  <c r="I190" i="2" s="1"/>
  <c r="H189" i="2"/>
  <c r="I189" i="2" s="1"/>
  <c r="H188" i="2"/>
  <c r="I188" i="2" s="1"/>
  <c r="H187" i="2"/>
  <c r="I187" i="2" s="1"/>
  <c r="H186" i="2"/>
  <c r="I186" i="2" s="1"/>
  <c r="H185" i="2"/>
  <c r="I185" i="2" s="1"/>
  <c r="H184" i="2"/>
  <c r="I184" i="2" s="1"/>
  <c r="H183" i="2"/>
  <c r="I183" i="2" s="1"/>
  <c r="H182" i="2"/>
  <c r="I182" i="2" s="1"/>
  <c r="H181" i="2"/>
  <c r="I181" i="2" s="1"/>
  <c r="H180" i="2"/>
  <c r="I180" i="2" s="1"/>
  <c r="H179" i="2"/>
  <c r="I179" i="2" s="1"/>
  <c r="H178" i="2"/>
  <c r="I178" i="2" s="1"/>
  <c r="H177" i="2"/>
  <c r="I177" i="2" s="1"/>
  <c r="H176" i="2"/>
  <c r="I176" i="2" s="1"/>
  <c r="H175" i="2"/>
  <c r="I175" i="2" s="1"/>
  <c r="H174" i="2"/>
  <c r="I174" i="2" s="1"/>
  <c r="H173" i="2"/>
  <c r="I173" i="2" s="1"/>
  <c r="H172" i="2"/>
  <c r="I172" i="2" s="1"/>
  <c r="H171" i="2"/>
  <c r="I171" i="2" s="1"/>
  <c r="H170" i="2"/>
  <c r="I170" i="2" s="1"/>
  <c r="H169" i="2"/>
  <c r="I169" i="2" s="1"/>
  <c r="H168" i="2"/>
  <c r="I168" i="2" s="1"/>
  <c r="H167" i="2"/>
  <c r="I167" i="2" s="1"/>
  <c r="H166" i="2"/>
  <c r="I166" i="2" s="1"/>
  <c r="H165" i="2"/>
  <c r="I165" i="2" s="1"/>
  <c r="H164" i="2"/>
  <c r="I164" i="2" s="1"/>
  <c r="H163" i="2"/>
  <c r="I163" i="2" s="1"/>
  <c r="H162" i="2"/>
  <c r="I162" i="2" s="1"/>
  <c r="H55" i="2"/>
  <c r="I55" i="2" s="1"/>
  <c r="H54" i="2"/>
  <c r="I54" i="2" s="1"/>
  <c r="H53" i="2"/>
  <c r="I53" i="2" s="1"/>
  <c r="H52" i="2"/>
  <c r="I52" i="2" s="1"/>
  <c r="H51" i="2"/>
  <c r="I51" i="2" s="1"/>
  <c r="H50" i="2"/>
  <c r="I50" i="2" s="1"/>
  <c r="H49" i="2"/>
  <c r="I49" i="2" s="1"/>
  <c r="H48" i="2"/>
  <c r="I48" i="2" s="1"/>
  <c r="H47" i="2"/>
  <c r="I47" i="2" s="1"/>
  <c r="H46" i="2"/>
  <c r="I46" i="2" s="1"/>
  <c r="H45" i="2"/>
  <c r="I45" i="2" s="1"/>
  <c r="H44" i="2"/>
  <c r="I44" i="2" s="1"/>
  <c r="H43" i="2"/>
  <c r="I43" i="2" s="1"/>
  <c r="H42" i="2"/>
  <c r="I42" i="2" s="1"/>
  <c r="H41" i="2"/>
  <c r="I41" i="2" s="1"/>
  <c r="H40" i="2"/>
  <c r="I40" i="2" s="1"/>
  <c r="H39" i="2"/>
  <c r="I39" i="2" s="1"/>
  <c r="H38" i="2"/>
  <c r="I38" i="2" s="1"/>
  <c r="H37" i="2"/>
  <c r="I37" i="2" s="1"/>
  <c r="H36" i="2"/>
  <c r="I36" i="2" s="1"/>
  <c r="H35" i="2"/>
  <c r="I35" i="2" s="1"/>
  <c r="H34" i="2"/>
  <c r="I34" i="2" s="1"/>
  <c r="H33" i="2"/>
  <c r="I33" i="2" s="1"/>
  <c r="H32" i="2"/>
  <c r="I32" i="2" s="1"/>
  <c r="H31" i="2"/>
  <c r="I31" i="2" s="1"/>
  <c r="H30" i="2"/>
  <c r="I30" i="2" s="1"/>
  <c r="H29" i="2"/>
  <c r="I29" i="2" s="1"/>
  <c r="H28" i="2"/>
  <c r="I28" i="2" s="1"/>
  <c r="H27" i="2"/>
  <c r="I27" i="2" s="1"/>
  <c r="H26" i="2"/>
  <c r="I26" i="2" s="1"/>
  <c r="H25" i="2"/>
  <c r="I25" i="2" s="1"/>
  <c r="H24" i="2"/>
  <c r="I24" i="2" s="1"/>
  <c r="H23" i="2"/>
  <c r="I23" i="2" s="1"/>
  <c r="H22" i="2"/>
  <c r="I22" i="2" s="1"/>
  <c r="H21" i="2"/>
  <c r="I21" i="2" s="1"/>
  <c r="H20" i="2"/>
  <c r="I20" i="2" s="1"/>
  <c r="H19" i="2"/>
  <c r="I19" i="2" s="1"/>
  <c r="H18" i="2"/>
  <c r="I18" i="2" s="1"/>
  <c r="H17" i="2"/>
  <c r="I17" i="2" s="1"/>
  <c r="H16" i="2"/>
  <c r="I16" i="2" s="1"/>
  <c r="H15" i="2"/>
  <c r="I15" i="2" s="1"/>
  <c r="H14" i="2"/>
  <c r="I14" i="2" s="1"/>
  <c r="H13" i="2"/>
  <c r="I13" i="2" s="1"/>
  <c r="H12" i="2"/>
  <c r="I12" i="2" s="1"/>
  <c r="H11" i="2"/>
  <c r="I11" i="2" s="1"/>
  <c r="H10" i="2"/>
  <c r="I10" i="2" s="1"/>
  <c r="H9" i="2"/>
  <c r="I9" i="2" s="1"/>
  <c r="H8" i="2"/>
  <c r="I8" i="2" s="1"/>
  <c r="H7" i="2"/>
  <c r="I7" i="2" s="1"/>
  <c r="H6" i="2"/>
  <c r="I6" i="2" s="1"/>
  <c r="H5" i="2"/>
  <c r="I5" i="2" s="1"/>
  <c r="H4" i="2"/>
  <c r="I4" i="2" s="1"/>
  <c r="H3" i="2"/>
  <c r="I3" i="2" s="1"/>
  <c r="I687" i="2" l="1"/>
  <c r="D25" i="5" a="1"/>
  <c r="D25" i="5" s="1"/>
  <c r="U17" i="5" s="1"/>
  <c r="I809" i="2"/>
  <c r="I1298" i="2"/>
  <c r="D26" i="4" a="1"/>
  <c r="D26" i="4" s="1"/>
  <c r="U17" i="4" s="1"/>
  <c r="AG17" i="1"/>
  <c r="AF17" i="1" s="1"/>
  <c r="AF34" i="6"/>
  <c r="AM17" i="1"/>
  <c r="AL32" i="1"/>
  <c r="AM32" i="1" s="1"/>
  <c r="U16" i="1"/>
  <c r="V16" i="1" s="1"/>
  <c r="V17" i="1"/>
  <c r="AM18" i="1" s="1"/>
  <c r="U32" i="1"/>
  <c r="V32" i="1" s="1"/>
  <c r="U31" i="1"/>
  <c r="V31" i="1" s="1"/>
  <c r="Z26" i="1"/>
  <c r="I206" i="2"/>
  <c r="P29" i="1"/>
  <c r="D34" i="1"/>
  <c r="D35" i="1" s="1"/>
  <c r="M25" i="1"/>
  <c r="H26" i="1"/>
  <c r="G38" i="1"/>
  <c r="G14" i="1"/>
  <c r="V17" i="5" l="1"/>
  <c r="U32" i="5"/>
  <c r="V32" i="5" s="1"/>
  <c r="AL17" i="5"/>
  <c r="U32" i="4"/>
  <c r="V32" i="4" s="1"/>
  <c r="V17" i="4"/>
  <c r="AL17" i="4"/>
  <c r="H38" i="1"/>
  <c r="Y38" i="1"/>
  <c r="Z38" i="1" s="1"/>
  <c r="AL16" i="1"/>
  <c r="H14" i="1"/>
  <c r="Y14" i="1"/>
  <c r="Z14" i="1" s="1"/>
  <c r="N25" i="1"/>
  <c r="AC25" i="1"/>
  <c r="AD25" i="1" s="1"/>
  <c r="AG17" i="4" l="1"/>
  <c r="AF17" i="4" s="1"/>
  <c r="AL32" i="4"/>
  <c r="AM32" i="4" s="1"/>
  <c r="AM17" i="4"/>
  <c r="AG17" i="5"/>
  <c r="AE17" i="5" s="1"/>
  <c r="AM17" i="5"/>
  <c r="AL32" i="5"/>
  <c r="AM32" i="5" s="1"/>
  <c r="AM16" i="1"/>
  <c r="AL31" i="1"/>
  <c r="AM31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Valerie Bevens</author>
  </authors>
  <commentList>
    <comment ref="E16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Hinge Prep Code
235 - 2 ea. 3 1/2" Hinges, .100" Thickness, 1/4" Radius corners
235R - 2 ea. 3 1/2" Hinges, .100" Thickness, 5/8" Radius corners
235HW - 2 ea. 3 1/2" Hinges, .123" Thickness, 1/4" Radius corners
240 - 2 ea. 4" Hinges, .100" Thickness, 1/4" Radius corners
240C - 2 ea. 4" Hinges, .130 Thickness, 1/4" Radius corners
245 - 2 ea. 4 1/2" Hinges, .134" Thickness, Square corners
245HW - 2 ea. 4 1/2" Hinges, .180" Thickness, Square Corners 
250 - 2 ea. 5" Hinges, .140" Thickness, Square corners
250HW - 2 ea. 5" Hinges, .190" Thickness, Square corners</t>
        </r>
      </text>
    </comment>
    <comment ref="E18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>Net Insside Frame Height.  Timely Spec Frames are 3/16" longer than nominal size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1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>Specify the net undercut required.  The door machining information adjusts for the bottom clearance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9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Specify the nominal width of the door or the active leaf of a pair of doors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31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Select the nominal width of the inactive door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Valerie Bevens</author>
  </authors>
  <commentList>
    <comment ref="E16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Hinge Prep Code
335 - 3 ea. 3 1/2" Hinges, .100" Thickness, 1/4" Radius corners
335R - 3 ea. 3 1/2" Hinges, .100" Thickness, 5/8" Radius corners
335HW - 3 ea. 3 1/2" Hinges, .123" Thickness, 1/4" Radius corners
340 - 3 ea. 4" Hinges, .100" Thickness, 1/4" Radius corners
340C - 3 ea. 4" Hinges, .130 Thickness, 1/4" Radius corners
345 - 3 ea. 4 1/2" Hinges, .134" Thickness, Square corners
345HW - 3 ea. 4 1/2" Hinges, .180" Thickness, Square Corners 
350 - 3 ea. 5" Hinges, .140" Thickness, Square corners
350HW - 3 ea. 5" Hinges, .190" Thickness, Square corners</t>
        </r>
      </text>
    </comment>
    <comment ref="E18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Height.  Timely Spec Frames are 3/16" longer than nominal size</t>
        </r>
      </text>
    </comment>
    <comment ref="E21" authorId="0" shapeId="0" xr:uid="{00000000-0006-0000-0200-000003000000}">
      <text>
        <r>
          <rPr>
            <b/>
            <sz val="9"/>
            <color indexed="81"/>
            <rFont val="Tahoma"/>
            <family val="2"/>
          </rPr>
          <t>Specify the net undercut required.  The door machining information adjusts for the bottom clearance</t>
        </r>
      </text>
    </comment>
    <comment ref="E29" authorId="0" shapeId="0" xr:uid="{00000000-0006-0000-0200-000004000000}">
      <text>
        <r>
          <rPr>
            <b/>
            <sz val="9"/>
            <color indexed="81"/>
            <rFont val="Tahoma"/>
            <family val="2"/>
          </rPr>
          <t>Specify the nominal width of the door or the active leaf of a pair of doors</t>
        </r>
      </text>
    </comment>
    <comment ref="E31" authorId="0" shapeId="0" xr:uid="{00000000-0006-0000-0200-000005000000}">
      <text>
        <r>
          <rPr>
            <b/>
            <sz val="9"/>
            <color indexed="81"/>
            <rFont val="Tahoma"/>
            <family val="2"/>
          </rPr>
          <t>Select the nominal width of the inactive door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Valerie Bevens</author>
  </authors>
  <commentList>
    <comment ref="E16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Hinge Prep Code
435 - 4 ea. 3 1/2" Hinges, .100" Thickness, 1/4" Radius corners
435R - 4 ea. 3 1/2" Hinges, .100" Thickness, 5/8" Radius corners
435HW -  4 ea. 3 1/2" Hinges, .123" Thickness, 1/4" Radius corners
440 - 4 ea. 4" Hinges, .100" Thickness, 1/4" Radius corners
440C - 4 ea. 4" Hinges, .130 Thickness, 1/4" Radius corners
445 - 4 ea. 4 1/2" Hinges, .134" Thickness, Square corners
445HW - 4 ea. 4 1/2" Hinges, .180" Thickness, Square Corners 
450 - 4 ea. 5" Hinges, .140" Thickness, Square corners
450HW - 4 ea. 5" Hinges, .190" Thickness, Square corners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8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>Height.  Timely Spec Frames are 3/16" longer than nominal size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1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Specify the net undercut required.  The door machining information adjusts for the bottom clearance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9" authorId="0" shapeId="0" xr:uid="{00000000-0006-0000-0300-000004000000}">
      <text>
        <r>
          <rPr>
            <b/>
            <sz val="9"/>
            <color indexed="81"/>
            <rFont val="Tahoma"/>
            <family val="2"/>
          </rPr>
          <t>Specify the nominal width of the door or the active leaf of a pair of doors</t>
        </r>
      </text>
    </comment>
    <comment ref="E31" authorId="0" shapeId="0" xr:uid="{00000000-0006-0000-0300-000005000000}">
      <text>
        <r>
          <rPr>
            <b/>
            <sz val="9"/>
            <color indexed="81"/>
            <rFont val="Tahoma"/>
            <family val="2"/>
          </rPr>
          <t>Select the nominal width of the inactive door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Valerie Bevens</author>
  </authors>
  <commentList>
    <comment ref="E16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Hinge Prep Code
435D - 4 ea. 3 1/2" Hinges, .100" Thickness, 1/4" Radius corners
435R - 4 ea. 3 1/2" Hinges, .100" Thickness, 5/8" Radius corners
435HW - 4 ea. 3 1/2" Hinges, .123" Thickness, 1/4" Radius corners
440 - 4 ea. 4" Hinges, .100" Thickness, 1/4" Radius corners
440C - 4 ea. 4" Hinges, .130 Thickness, 1/4" Radius corners
445 - 4 ea. 4 1/2" Hinges, .134" Thickness, Square corners
445HW - 4 ea. 4 1/2" Hinges, .180" Thickness, Square Corners 
450 - 4 ea. 5" Hinges, .140" Thickness, Square corners
450HW - 4 ea. 5" Hinges, .190" Thickness, Square corners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18" authorId="0" shapeId="0" xr:uid="{00000000-0006-0000-0400-000002000000}">
      <text>
        <r>
          <rPr>
            <b/>
            <sz val="9"/>
            <color indexed="81"/>
            <rFont val="Tahoma"/>
            <family val="2"/>
          </rPr>
          <t>Height.  Timely Spec Frames are 3/16" longer than nominal size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1" authorId="0" shapeId="0" xr:uid="{00000000-0006-0000-0400-000003000000}">
      <text>
        <r>
          <rPr>
            <b/>
            <sz val="9"/>
            <color indexed="81"/>
            <rFont val="Tahoma"/>
            <family val="2"/>
          </rPr>
          <t>Specify the net undercut required.  The door machining information adjusts for the bottom clearance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E29" authorId="0" shapeId="0" xr:uid="{00000000-0006-0000-0400-000004000000}">
      <text>
        <r>
          <rPr>
            <b/>
            <sz val="9"/>
            <color indexed="81"/>
            <rFont val="Tahoma"/>
            <family val="2"/>
          </rPr>
          <t>Specify the nominal width of the door or the active leaf of a pair of doors</t>
        </r>
      </text>
    </comment>
    <comment ref="E31" authorId="0" shapeId="0" xr:uid="{00000000-0006-0000-0400-000005000000}">
      <text>
        <r>
          <rPr>
            <b/>
            <sz val="9"/>
            <color indexed="81"/>
            <rFont val="Tahoma"/>
            <family val="2"/>
          </rPr>
          <t>Select the nominal width of the inactive door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<sst xmlns="http://schemas.openxmlformats.org/spreadsheetml/2006/main" count="9481" uniqueCount="178">
  <si>
    <t>Dr Width</t>
  </si>
  <si>
    <t>Prep</t>
  </si>
  <si>
    <t>Height</t>
  </si>
  <si>
    <t>A</t>
  </si>
  <si>
    <t>B</t>
  </si>
  <si>
    <t>C</t>
  </si>
  <si>
    <t>D</t>
  </si>
  <si>
    <t>E</t>
  </si>
  <si>
    <t>F</t>
  </si>
  <si>
    <t>UC</t>
  </si>
  <si>
    <t>Width</t>
  </si>
  <si>
    <t>NONE</t>
  </si>
  <si>
    <t>Rev</t>
  </si>
  <si>
    <t>N/A</t>
  </si>
  <si>
    <t>435D</t>
  </si>
  <si>
    <t>440D</t>
  </si>
  <si>
    <t>445D</t>
  </si>
  <si>
    <t>450D</t>
  </si>
  <si>
    <t>Hinge Prep</t>
  </si>
  <si>
    <t>Inside Frame Height</t>
  </si>
  <si>
    <t xml:space="preserve">Net Door Undercut </t>
  </si>
  <si>
    <t>Nominal Door Width(s)</t>
  </si>
  <si>
    <t>Active</t>
  </si>
  <si>
    <t>Inactive</t>
  </si>
  <si>
    <t>Width - Std</t>
  </si>
  <si>
    <t>Width - DE</t>
  </si>
  <si>
    <t>Reversible</t>
  </si>
  <si>
    <t>Standard</t>
  </si>
  <si>
    <t>Reversible Frame</t>
  </si>
  <si>
    <t>All 2 hinge 6'8 3/16" frames are reversible.  6'9 3/16" and    7'0 3/16" frames are available as reversible frames.  Use the values shown in the "Reversible" cell for the door and frame if the box above shows "Rev".  If the box reads N/A, the frame is not available as a reversible frame</t>
  </si>
  <si>
    <t>2 HINGE FRAME</t>
  </si>
  <si>
    <t>Timely</t>
  </si>
  <si>
    <t>Mfg.</t>
  </si>
  <si>
    <t>Hinge</t>
  </si>
  <si>
    <t>Undercut</t>
  </si>
  <si>
    <t>Inside Frame Width</t>
  </si>
  <si>
    <t>Rough Opening Dimensions</t>
  </si>
  <si>
    <t>Hinge Backset</t>
  </si>
  <si>
    <t>Hinge Backset on the frame is the distance from the stop to the back edge of the hinge when the hinge is applied to the frame</t>
  </si>
  <si>
    <t>"Top Down" Locations</t>
  </si>
  <si>
    <t>If using "Top Down" locations, the net frame height is reduced at the bottom only.  Subtract 3/16" from the bottom 'A' dimension and the 'F' dimension on the frame.  Subtract 3/16" from the bottom of the total door height.</t>
  </si>
  <si>
    <t>X</t>
  </si>
  <si>
    <t>Latch</t>
  </si>
  <si>
    <t>Both Active</t>
  </si>
  <si>
    <t>Double Egress</t>
  </si>
  <si>
    <t>Bevel Edges</t>
  </si>
  <si>
    <t>2 HINGE DOOR</t>
  </si>
  <si>
    <t>Hinge Mortise Depth</t>
  </si>
  <si>
    <t>Select One (if available)</t>
  </si>
  <si>
    <t>Width Prefit</t>
  </si>
  <si>
    <t>STANDARD FRAME HARDWARE LOCATIONS</t>
  </si>
  <si>
    <t>DOOR MACHINING INFORMATION</t>
  </si>
  <si>
    <t>Frame Information</t>
  </si>
  <si>
    <t>Hardware Information</t>
  </si>
  <si>
    <t>Lock Mfg.</t>
  </si>
  <si>
    <t>Template</t>
  </si>
  <si>
    <t>Other</t>
  </si>
  <si>
    <t>3 HINGE FRAME</t>
  </si>
  <si>
    <t>3 HINGE DOOR</t>
  </si>
  <si>
    <t>C1</t>
  </si>
  <si>
    <t>C2</t>
  </si>
  <si>
    <t xml:space="preserve">      Reversible</t>
  </si>
  <si>
    <t xml:space="preserve">     Standard</t>
  </si>
  <si>
    <t xml:space="preserve">     Reversible</t>
  </si>
  <si>
    <t>4 HINGE FRAME</t>
  </si>
  <si>
    <t>4 HINGE DOOR</t>
  </si>
  <si>
    <t>D1</t>
  </si>
  <si>
    <t>D2</t>
  </si>
  <si>
    <t xml:space="preserve">               Reversible</t>
  </si>
  <si>
    <t xml:space="preserve">              Standard</t>
  </si>
  <si>
    <t xml:space="preserve">           Reversible</t>
  </si>
  <si>
    <t>Door Thickness</t>
  </si>
  <si>
    <t xml:space="preserve">         Reversible</t>
  </si>
  <si>
    <t xml:space="preserve">         Standard</t>
  </si>
  <si>
    <t>Handing</t>
  </si>
  <si>
    <t>RH</t>
  </si>
  <si>
    <t>LH</t>
  </si>
  <si>
    <t>RHR</t>
  </si>
  <si>
    <t>LHR</t>
  </si>
  <si>
    <t>Hinge Prep Code - Select the hinge prep based on the following:</t>
  </si>
  <si>
    <t>Door Machining Guide</t>
  </si>
  <si>
    <t>Use this guide to create machining sheets for doors prepared to Timely Specification frames.  Click on the tab below to open the desired sheet based on the quantity of hinges</t>
  </si>
  <si>
    <t>2 Hinge Tab</t>
  </si>
  <si>
    <t>3 Hinge Tab</t>
  </si>
  <si>
    <t>4 Hinge Tab</t>
  </si>
  <si>
    <t>4 Hinge Dutch Tab</t>
  </si>
  <si>
    <t>Click on the preparation tab corresponding to the number of hinges on the frame</t>
  </si>
  <si>
    <t>4 HINGE DUTCH FRAME</t>
  </si>
  <si>
    <t>4 HINGE DUTCH DOOR</t>
  </si>
  <si>
    <t>E1</t>
  </si>
  <si>
    <t>E2</t>
  </si>
  <si>
    <t>Dutch Frames are not reversible</t>
  </si>
  <si>
    <t>Frame Hardware Locations</t>
  </si>
  <si>
    <t xml:space="preserve">Printing Instructions </t>
  </si>
  <si>
    <t>1.  From "Office Button" select "Print"</t>
  </si>
  <si>
    <t>2.  Click on "Preview" button to verify margins and settings</t>
  </si>
  <si>
    <t>3.  Click on "Page Set Up" to check settings</t>
  </si>
  <si>
    <t>Margins are set on "Narrow" (.75" top and bottom, .25" sides)</t>
  </si>
  <si>
    <t>Orientation - Portrait, Scale to 70%</t>
  </si>
  <si>
    <t>4. Click on "Print" icon</t>
  </si>
  <si>
    <t>5.  Select "All" to print frame and door sheet</t>
  </si>
  <si>
    <t>6.  For Door sheet only, select page 2 only</t>
  </si>
  <si>
    <t>7.  Click on "Print"</t>
  </si>
  <si>
    <t>Corners</t>
  </si>
  <si>
    <t>235R</t>
  </si>
  <si>
    <t>235HW</t>
  </si>
  <si>
    <t>245HW</t>
  </si>
  <si>
    <t>250HW</t>
  </si>
  <si>
    <t>335R</t>
  </si>
  <si>
    <t>335HW</t>
  </si>
  <si>
    <t>345HW</t>
  </si>
  <si>
    <t>350HW</t>
  </si>
  <si>
    <t>435R</t>
  </si>
  <si>
    <t>435HW</t>
  </si>
  <si>
    <t>445HW</t>
  </si>
  <si>
    <t>450HW</t>
  </si>
  <si>
    <t>435DR</t>
  </si>
  <si>
    <t>435DHW</t>
  </si>
  <si>
    <t>445DHW</t>
  </si>
  <si>
    <t>450DHW</t>
  </si>
  <si>
    <t>240C</t>
  </si>
  <si>
    <t>.100"</t>
  </si>
  <si>
    <t>.123"</t>
  </si>
  <si>
    <t>.130"</t>
  </si>
  <si>
    <t>.134"</t>
  </si>
  <si>
    <t>.180"</t>
  </si>
  <si>
    <t>.140"</t>
  </si>
  <si>
    <t>.190"</t>
  </si>
  <si>
    <t>340C</t>
  </si>
  <si>
    <t>440C</t>
  </si>
  <si>
    <t>440DC</t>
  </si>
  <si>
    <t>1/4" R</t>
  </si>
  <si>
    <t>5/8" R</t>
  </si>
  <si>
    <t>Square</t>
  </si>
  <si>
    <t>1/4"</t>
  </si>
  <si>
    <t>3/16"</t>
  </si>
  <si>
    <t>5/8"</t>
  </si>
  <si>
    <t>Hinge Corners</t>
  </si>
  <si>
    <t>2 ea. 3 1/2" High Hinges, .100" Th., 1/4" R</t>
  </si>
  <si>
    <t>2 ea. 3 1/2" High Hinges, .100" Th., 5/8" R</t>
  </si>
  <si>
    <t>2 ea. 3 1/2" High Hinges, .123" Th., 1/4" R</t>
  </si>
  <si>
    <t>2 ea. 4" High Hinges, .100" Th., 1/4"R</t>
  </si>
  <si>
    <t>2 ea. 4" High Hinges, .130" Th., 1/4"R</t>
  </si>
  <si>
    <t>2 ea. 4 1/2" High Hinges, .134" Th., Square</t>
  </si>
  <si>
    <t>2 ea. 4 1/2" High Hinges, .180" Th., Square</t>
  </si>
  <si>
    <t>2 ea. 5" High Hinges, .140" Th., Square</t>
  </si>
  <si>
    <t>2 ea. 5" High Hinges, .190" Th., Square</t>
  </si>
  <si>
    <t>3 ea. 3 1/2" High Hinges, .100" Th., 1/4" R</t>
  </si>
  <si>
    <t>3 ea. 3 1/2" High Hinges, .100" Th., 5/8" R</t>
  </si>
  <si>
    <t>3 ea. 3 1/2" High Hinges, .123" Th., 1/4" R</t>
  </si>
  <si>
    <t>3 ea. 4" High Hinges, .100" Th., 1/4"R</t>
  </si>
  <si>
    <t>3 ea. 4" High Hinges, .130" Th., 1/4"R</t>
  </si>
  <si>
    <t>3 ea. 4 1/2" High Hinges, .134" Th., Square</t>
  </si>
  <si>
    <t>3 ea. 4 1/2" High Hinges, .180" Th., Square</t>
  </si>
  <si>
    <t>3 ea. 5" High Hinges, .140" Th., Square</t>
  </si>
  <si>
    <t>3 ea. 5" High Hinges, .190" Th., Square</t>
  </si>
  <si>
    <t>4 ea. 3 1/2" High Hinges, .100" Th., 1/4" R</t>
  </si>
  <si>
    <t>4 ea. 3 1/2" High Hinges, .100" Th., 5/8" R</t>
  </si>
  <si>
    <t>4 ea. 3 1/2" High Hinges, .123" Th., 1/4" R</t>
  </si>
  <si>
    <t>4 ea. 4" High Hinges, .100" Th., 1/4"R</t>
  </si>
  <si>
    <t>4 ea. 4" High Hinges, .130" Th., 1/4"R</t>
  </si>
  <si>
    <t>4 ea. 4 1/2" High Hinges, .134" Th., Square</t>
  </si>
  <si>
    <t>4 ea. 4 1/2" High Hinges, .180" Th., Square</t>
  </si>
  <si>
    <t>4 ea. 5" High Hinges, .140" Th., Square</t>
  </si>
  <si>
    <t>4 ea. 5" High Hinges, .190" Th., Square</t>
  </si>
  <si>
    <t>440</t>
  </si>
  <si>
    <t>445</t>
  </si>
  <si>
    <t>450</t>
  </si>
  <si>
    <t>Dutch</t>
  </si>
  <si>
    <t>440CD</t>
  </si>
  <si>
    <t>Instructions for Use - Select the appropriate tab below                                  and then follow steps 1 through 5</t>
  </si>
  <si>
    <t>`</t>
  </si>
  <si>
    <r>
      <rPr>
        <b/>
        <i/>
        <u/>
        <sz val="11"/>
        <color theme="1"/>
        <rFont val="Calibri"/>
        <family val="2"/>
        <scheme val="minor"/>
      </rPr>
      <t>Select the Net undercut desired</t>
    </r>
    <r>
      <rPr>
        <b/>
        <sz val="11"/>
        <color theme="1"/>
        <rFont val="Calibri"/>
        <family val="2"/>
        <scheme val="minor"/>
      </rPr>
      <t>.  The formula calculates the net door height based on the undercut selected</t>
    </r>
  </si>
  <si>
    <r>
      <rPr>
        <b/>
        <i/>
        <u/>
        <sz val="11"/>
        <color theme="1"/>
        <rFont val="Calibri"/>
        <family val="2"/>
        <scheme val="minor"/>
      </rPr>
      <t>Select the nominal door width for the active door</t>
    </r>
    <r>
      <rPr>
        <b/>
        <sz val="11"/>
        <color theme="1"/>
        <rFont val="Calibri"/>
        <family val="2"/>
        <scheme val="minor"/>
      </rPr>
      <t>.  Refer to the door machining sheet for sizing and beveling information</t>
    </r>
  </si>
  <si>
    <r>
      <rPr>
        <b/>
        <i/>
        <u/>
        <sz val="11"/>
        <color theme="1"/>
        <rFont val="Calibri"/>
        <family val="2"/>
        <scheme val="minor"/>
      </rPr>
      <t>Select the nominal door width for the inactive door</t>
    </r>
    <r>
      <rPr>
        <b/>
        <sz val="11"/>
        <color theme="1"/>
        <rFont val="Calibri"/>
        <family val="2"/>
        <scheme val="minor"/>
      </rPr>
      <t>.  Refer to the door machining sheet for sizing and beveling information</t>
    </r>
  </si>
  <si>
    <t>435</t>
  </si>
  <si>
    <r>
      <rPr>
        <b/>
        <i/>
        <u/>
        <sz val="11"/>
        <color theme="1"/>
        <rFont val="Calibri"/>
        <family val="2"/>
        <scheme val="minor"/>
      </rPr>
      <t>Specify Net inside frame height.</t>
    </r>
    <r>
      <rPr>
        <b/>
        <sz val="11"/>
        <color theme="1"/>
        <rFont val="Calibri"/>
        <family val="2"/>
        <scheme val="minor"/>
      </rPr>
      <t xml:space="preserve">  Heights are Timely standard spec heights.  Contact customer service for heights not shown</t>
    </r>
  </si>
  <si>
    <t>245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</si>
</sst>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"/>
  </numFmts>
  <fonts count="44" x14ac:knownFonts="1">
    <font>
      <sz val="11"/>
      <color theme="1"/>
      <name val="Calibri"/>
      <family val="2"/>
      <scheme val="minor"/>
    </font>
    <font>
      <b/>
      <i/>
      <sz val="16"/>
      <color theme="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sz val="11"/>
      <color rgb="FFC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i/>
      <sz val="11"/>
      <color theme="1"/>
      <name val="Arial"/>
      <family val="2"/>
    </font>
    <font>
      <b/>
      <i/>
      <sz val="9"/>
      <color theme="1"/>
      <name val="Arial"/>
      <family val="2"/>
    </font>
    <font>
      <sz val="11"/>
      <color theme="2" tint="-9.9978637043366805E-2"/>
      <name val="Calibri"/>
      <family val="2"/>
      <scheme val="minor"/>
    </font>
    <font>
      <b/>
      <i/>
      <sz val="11"/>
      <color theme="2" tint="-9.9978637043366805E-2"/>
      <name val="Calibri"/>
      <family val="2"/>
      <scheme val="minor"/>
    </font>
    <font>
      <b/>
      <sz val="22"/>
      <color theme="6" tint="-0.249977111117893"/>
      <name val="Calibri"/>
      <family val="2"/>
      <scheme val="minor"/>
    </font>
    <font>
      <b/>
      <sz val="24"/>
      <color theme="5" tint="-0.499984740745262"/>
      <name val="Calibri"/>
      <family val="2"/>
      <scheme val="minor"/>
    </font>
    <font>
      <b/>
      <i/>
      <sz val="10"/>
      <color theme="1"/>
      <name val="Arial"/>
      <family val="2"/>
    </font>
    <font>
      <b/>
      <i/>
      <sz val="14"/>
      <color theme="8" tint="-0.24994659260841701"/>
      <name val="Calibri"/>
      <family val="2"/>
      <scheme val="minor"/>
    </font>
    <font>
      <sz val="11"/>
      <color theme="5" tint="-0.499984740745262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i/>
      <sz val="10"/>
      <color rgb="FFC00000"/>
      <name val="Calibri"/>
      <family val="2"/>
      <scheme val="minor"/>
    </font>
    <font>
      <b/>
      <i/>
      <sz val="10"/>
      <color theme="1"/>
      <name val="Calibri"/>
      <family val="2"/>
      <scheme val="minor"/>
    </font>
    <font>
      <b/>
      <i/>
      <sz val="9"/>
      <color theme="4" tint="-0.249977111117893"/>
      <name val="Arial"/>
      <family val="2"/>
    </font>
    <font>
      <b/>
      <sz val="10"/>
      <name val="Arial"/>
      <family val="2"/>
    </font>
    <font>
      <b/>
      <sz val="10"/>
      <name val="Calibri"/>
      <family val="2"/>
      <scheme val="minor"/>
    </font>
    <font>
      <b/>
      <i/>
      <sz val="12"/>
      <color theme="1"/>
      <name val="Arial"/>
      <family val="2"/>
    </font>
    <font>
      <sz val="11"/>
      <color theme="1"/>
      <name val="Arial"/>
      <family val="2"/>
    </font>
    <font>
      <b/>
      <i/>
      <sz val="9"/>
      <color rgb="FFFF0000"/>
      <name val="Arial"/>
      <family val="2"/>
    </font>
    <font>
      <b/>
      <sz val="11"/>
      <color theme="1"/>
      <name val="Arial"/>
      <family val="2"/>
    </font>
    <font>
      <sz val="14"/>
      <color theme="1"/>
      <name val="Arial"/>
      <family val="2"/>
    </font>
    <font>
      <b/>
      <i/>
      <sz val="10"/>
      <name val="Arial"/>
      <family val="2"/>
    </font>
    <font>
      <b/>
      <i/>
      <sz val="12"/>
      <color theme="2" tint="-9.9978637043366805E-2"/>
      <name val="Calibri"/>
      <family val="2"/>
      <scheme val="minor"/>
    </font>
    <font>
      <b/>
      <i/>
      <sz val="12"/>
      <color rgb="FFFF0000"/>
      <name val="Arial"/>
      <family val="2"/>
    </font>
    <font>
      <b/>
      <i/>
      <sz val="14"/>
      <color theme="1"/>
      <name val="Calibri"/>
      <family val="2"/>
      <scheme val="minor"/>
    </font>
    <font>
      <b/>
      <sz val="12"/>
      <color rgb="FFFF000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6"/>
      <color theme="5" tint="-0.249977111117893"/>
      <name val="Arial"/>
      <family val="2"/>
    </font>
    <font>
      <b/>
      <i/>
      <sz val="10"/>
      <color theme="0"/>
      <name val="Calibri"/>
      <family val="2"/>
      <scheme val="minor"/>
    </font>
    <font>
      <b/>
      <i/>
      <sz val="10"/>
      <name val="Calibri"/>
      <family val="2"/>
      <scheme val="minor"/>
    </font>
    <font>
      <b/>
      <i/>
      <sz val="9"/>
      <color theme="1"/>
      <name val="Calibri"/>
      <family val="2"/>
      <scheme val="minor"/>
    </font>
    <font>
      <b/>
      <i/>
      <sz val="11"/>
      <color rgb="FFFF0000"/>
      <name val="Arial"/>
      <family val="2"/>
    </font>
    <font>
      <b/>
      <i/>
      <sz val="11"/>
      <color rgb="FFFF0000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14"/>
      <color theme="0"/>
      <name val="Arial"/>
      <family val="2"/>
    </font>
    <font>
      <b/>
      <sz val="26"/>
      <color theme="1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2" tint="-0.749961851863155"/>
        <bgColor indexed="64"/>
      </patternFill>
    </fill>
    <fill>
      <patternFill patternType="solid">
        <fgColor theme="2" tint="-0.749992370372631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63377788628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6337778862885"/>
        <bgColor indexed="64"/>
      </patternFill>
    </fill>
    <fill>
      <patternFill patternType="solid">
        <fgColor theme="2" tint="-9.9948118533890809E-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7" tint="0.39994506668294322"/>
        <bgColor indexed="64"/>
      </patternFill>
    </fill>
    <fill>
      <patternFill patternType="solid">
        <fgColor theme="3" tint="0.59996337778862885"/>
        <bgColor indexed="64"/>
      </patternFill>
    </fill>
    <fill>
      <patternFill patternType="solid">
        <fgColor theme="5" tint="0.39997558519241921"/>
        <bgColor indexed="64"/>
      </patternFill>
    </fill>
  </fills>
  <borders count="99">
    <border>
      <left/>
      <right/>
      <top/>
      <bottom/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  <border>
      <left style="double">
        <color theme="9" tint="-0.24994659260841701"/>
      </left>
      <right style="double">
        <color theme="9" tint="-0.24994659260841701"/>
      </right>
      <top style="double">
        <color theme="9" tint="-0.24994659260841701"/>
      </top>
      <bottom/>
      <diagonal/>
    </border>
    <border>
      <left style="double">
        <color theme="9" tint="-0.24994659260841701"/>
      </left>
      <right style="double">
        <color theme="9" tint="-0.24994659260841701"/>
      </right>
      <top/>
      <bottom style="double">
        <color theme="9" tint="-0.24994659260841701"/>
      </bottom>
      <diagonal/>
    </border>
    <border>
      <left style="double">
        <color theme="9" tint="-0.24994659260841701"/>
      </left>
      <right/>
      <top/>
      <bottom/>
      <diagonal/>
    </border>
    <border>
      <left/>
      <right/>
      <top/>
      <bottom style="double">
        <color theme="9" tint="-0.24994659260841701"/>
      </bottom>
      <diagonal/>
    </border>
    <border>
      <left/>
      <right/>
      <top style="double">
        <color theme="9" tint="-0.24994659260841701"/>
      </top>
      <bottom style="double">
        <color theme="9" tint="-0.24994659260841701"/>
      </bottom>
      <diagonal/>
    </border>
    <border>
      <left/>
      <right/>
      <top style="double">
        <color theme="9" tint="-0.24994659260841701"/>
      </top>
      <bottom/>
      <diagonal/>
    </border>
    <border>
      <left style="double">
        <color theme="3" tint="0.39994506668294322"/>
      </left>
      <right style="double">
        <color theme="3" tint="0.39994506668294322"/>
      </right>
      <top style="double">
        <color theme="3" tint="0.39994506668294322"/>
      </top>
      <bottom style="double">
        <color theme="3" tint="0.39994506668294322"/>
      </bottom>
      <diagonal/>
    </border>
    <border>
      <left/>
      <right/>
      <top style="double">
        <color theme="3" tint="0.39994506668294322"/>
      </top>
      <bottom/>
      <diagonal/>
    </border>
    <border>
      <left style="thick">
        <color theme="8" tint="-0.499984740745262"/>
      </left>
      <right style="thick">
        <color theme="8" tint="-0.499984740745262"/>
      </right>
      <top style="thick">
        <color theme="8" tint="-0.499984740745262"/>
      </top>
      <bottom style="thick">
        <color theme="8" tint="-0.499984740745262"/>
      </bottom>
      <diagonal/>
    </border>
    <border>
      <left/>
      <right/>
      <top/>
      <bottom style="double">
        <color theme="3" tint="0.39994506668294322"/>
      </bottom>
      <diagonal/>
    </border>
    <border>
      <left style="double">
        <color theme="3" tint="0.39994506668294322"/>
      </left>
      <right/>
      <top/>
      <bottom/>
      <diagonal/>
    </border>
    <border>
      <left style="double">
        <color theme="6" tint="-0.499984740745262"/>
      </left>
      <right style="double">
        <color theme="6" tint="-0.499984740745262"/>
      </right>
      <top style="double">
        <color theme="6" tint="-0.499984740745262"/>
      </top>
      <bottom style="double">
        <color theme="6" tint="-0.499984740745262"/>
      </bottom>
      <diagonal/>
    </border>
    <border>
      <left style="thick">
        <color theme="2" tint="-0.499984740745262"/>
      </left>
      <right/>
      <top style="thick">
        <color theme="2" tint="-0.499984740745262"/>
      </top>
      <bottom/>
      <diagonal/>
    </border>
    <border>
      <left/>
      <right/>
      <top style="thick">
        <color theme="2" tint="-0.499984740745262"/>
      </top>
      <bottom/>
      <diagonal/>
    </border>
    <border>
      <left/>
      <right style="thick">
        <color theme="2" tint="-0.499984740745262"/>
      </right>
      <top style="thick">
        <color theme="2" tint="-0.499984740745262"/>
      </top>
      <bottom/>
      <diagonal/>
    </border>
    <border>
      <left style="thick">
        <color theme="2" tint="-0.499984740745262"/>
      </left>
      <right/>
      <top/>
      <bottom/>
      <diagonal/>
    </border>
    <border>
      <left/>
      <right style="thick">
        <color theme="2" tint="-0.499984740745262"/>
      </right>
      <top/>
      <bottom/>
      <diagonal/>
    </border>
    <border>
      <left style="thick">
        <color theme="2" tint="-0.499984740745262"/>
      </left>
      <right/>
      <top/>
      <bottom style="thick">
        <color theme="2" tint="-0.499984740745262"/>
      </bottom>
      <diagonal/>
    </border>
    <border>
      <left/>
      <right/>
      <top/>
      <bottom style="thick">
        <color theme="2" tint="-0.499984740745262"/>
      </bottom>
      <diagonal/>
    </border>
    <border>
      <left/>
      <right style="thick">
        <color theme="2" tint="-0.499984740745262"/>
      </right>
      <top/>
      <bottom style="thick">
        <color theme="2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double">
        <color rgb="FFC00000"/>
      </left>
      <right/>
      <top style="double">
        <color rgb="FFC00000"/>
      </top>
      <bottom/>
      <diagonal/>
    </border>
    <border>
      <left/>
      <right/>
      <top style="double">
        <color rgb="FFC00000"/>
      </top>
      <bottom/>
      <diagonal/>
    </border>
    <border>
      <left/>
      <right style="double">
        <color rgb="FFC00000"/>
      </right>
      <top style="double">
        <color rgb="FFC00000"/>
      </top>
      <bottom/>
      <diagonal/>
    </border>
    <border>
      <left style="double">
        <color rgb="FFC00000"/>
      </left>
      <right/>
      <top/>
      <bottom/>
      <diagonal/>
    </border>
    <border>
      <left/>
      <right style="double">
        <color rgb="FFC00000"/>
      </right>
      <top/>
      <bottom/>
      <diagonal/>
    </border>
    <border>
      <left style="double">
        <color theme="3" tint="0.39994506668294322"/>
      </left>
      <right style="double">
        <color rgb="FFC00000"/>
      </right>
      <top/>
      <bottom/>
      <diagonal/>
    </border>
    <border>
      <left style="double">
        <color rgb="FFC00000"/>
      </left>
      <right/>
      <top/>
      <bottom style="double">
        <color rgb="FFC00000"/>
      </bottom>
      <diagonal/>
    </border>
    <border>
      <left/>
      <right/>
      <top/>
      <bottom style="double">
        <color rgb="FFC00000"/>
      </bottom>
      <diagonal/>
    </border>
    <border>
      <left/>
      <right style="double">
        <color rgb="FFC00000"/>
      </right>
      <top/>
      <bottom style="double">
        <color rgb="FFC00000"/>
      </bottom>
      <diagonal/>
    </border>
    <border>
      <left/>
      <right style="double">
        <color theme="6" tint="-0.499984740745262"/>
      </right>
      <top/>
      <bottom/>
      <diagonal/>
    </border>
    <border>
      <left style="double">
        <color theme="6" tint="-0.499984740745262"/>
      </left>
      <right/>
      <top style="double">
        <color theme="6" tint="-0.499984740745262"/>
      </top>
      <bottom/>
      <diagonal/>
    </border>
    <border>
      <left/>
      <right/>
      <top style="double">
        <color theme="6" tint="-0.499984740745262"/>
      </top>
      <bottom/>
      <diagonal/>
    </border>
    <border>
      <left/>
      <right style="double">
        <color theme="6" tint="-0.499984740745262"/>
      </right>
      <top style="double">
        <color theme="6" tint="-0.499984740745262"/>
      </top>
      <bottom/>
      <diagonal/>
    </border>
    <border>
      <left style="double">
        <color theme="6" tint="-0.499984740745262"/>
      </left>
      <right/>
      <top/>
      <bottom/>
      <diagonal/>
    </border>
    <border>
      <left style="double">
        <color theme="6" tint="-0.499984740745262"/>
      </left>
      <right/>
      <top/>
      <bottom style="double">
        <color theme="6" tint="-0.499984740745262"/>
      </bottom>
      <diagonal/>
    </border>
    <border>
      <left/>
      <right/>
      <top/>
      <bottom style="double">
        <color theme="6" tint="-0.499984740745262"/>
      </bottom>
      <diagonal/>
    </border>
    <border>
      <left/>
      <right/>
      <top style="double">
        <color theme="9" tint="-0.24994659260841701"/>
      </top>
      <bottom style="double">
        <color theme="6" tint="-0.499984740745262"/>
      </bottom>
      <diagonal/>
    </border>
    <border>
      <left/>
      <right style="double">
        <color theme="6" tint="-0.499984740745262"/>
      </right>
      <top/>
      <bottom style="double">
        <color theme="6" tint="-0.499984740745262"/>
      </bottom>
      <diagonal/>
    </border>
    <border>
      <left/>
      <right style="double">
        <color theme="9" tint="-0.24994659260841701"/>
      </right>
      <top/>
      <bottom/>
      <diagonal/>
    </border>
    <border>
      <left style="double">
        <color theme="3" tint="-0.24994659260841701"/>
      </left>
      <right style="double">
        <color theme="3" tint="-0.24994659260841701"/>
      </right>
      <top style="double">
        <color theme="3" tint="-0.24994659260841701"/>
      </top>
      <bottom style="double">
        <color theme="3" tint="-0.2499465926084170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double">
        <color theme="3" tint="-0.24994659260841701"/>
      </right>
      <top/>
      <bottom/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 style="double">
        <color auto="1"/>
      </right>
      <top/>
      <bottom style="double">
        <color rgb="FFC00000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rgb="FFC00000"/>
      </bottom>
      <diagonal/>
    </border>
    <border>
      <left style="double">
        <color rgb="FFC00000"/>
      </left>
      <right/>
      <top style="double">
        <color rgb="FFC00000"/>
      </top>
      <bottom style="double">
        <color rgb="FFC00000"/>
      </bottom>
      <diagonal/>
    </border>
    <border>
      <left/>
      <right style="double">
        <color theme="9" tint="-0.24994659260841701"/>
      </right>
      <top style="double">
        <color rgb="FFC00000"/>
      </top>
      <bottom style="double">
        <color rgb="FFC00000"/>
      </bottom>
      <diagonal/>
    </border>
    <border>
      <left/>
      <right style="double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double">
        <color theme="4" tint="-0.24994659260841701"/>
      </left>
      <right/>
      <top style="double">
        <color theme="4" tint="-0.24994659260841701"/>
      </top>
      <bottom style="double">
        <color theme="4" tint="-0.24994659260841701"/>
      </bottom>
      <diagonal/>
    </border>
    <border>
      <left/>
      <right/>
      <top style="double">
        <color theme="4" tint="-0.24994659260841701"/>
      </top>
      <bottom style="double">
        <color theme="4" tint="-0.24994659260841701"/>
      </bottom>
      <diagonal/>
    </border>
    <border>
      <left/>
      <right style="double">
        <color theme="4" tint="-0.24994659260841701"/>
      </right>
      <top style="double">
        <color theme="4" tint="-0.24994659260841701"/>
      </top>
      <bottom style="double">
        <color theme="4" tint="-0.24994659260841701"/>
      </bottom>
      <diagonal/>
    </border>
    <border>
      <left style="double">
        <color theme="9" tint="-0.24994659260841701"/>
      </left>
      <right/>
      <top style="double">
        <color theme="9" tint="-0.24994659260841701"/>
      </top>
      <bottom style="double">
        <color theme="9" tint="-0.24994659260841701"/>
      </bottom>
      <diagonal/>
    </border>
    <border>
      <left/>
      <right style="double">
        <color theme="9" tint="-0.24994659260841701"/>
      </right>
      <top style="double">
        <color theme="9" tint="-0.24994659260841701"/>
      </top>
      <bottom style="double">
        <color theme="9" tint="-0.24994659260841701"/>
      </bottom>
      <diagonal/>
    </border>
    <border>
      <left/>
      <right style="double">
        <color theme="4" tint="-0.24994659260841701"/>
      </right>
      <top/>
      <bottom/>
      <diagonal/>
    </border>
    <border>
      <left style="double">
        <color rgb="FFC00000"/>
      </left>
      <right style="double">
        <color rgb="FFC00000"/>
      </right>
      <top style="double">
        <color rgb="FFC00000"/>
      </top>
      <bottom style="double">
        <color rgb="FFC00000"/>
      </bottom>
      <diagonal/>
    </border>
    <border>
      <left style="double">
        <color rgb="FFC00000"/>
      </left>
      <right style="double">
        <color rgb="FFC00000"/>
      </right>
      <top style="double">
        <color rgb="FFC00000"/>
      </top>
      <bottom/>
      <diagonal/>
    </border>
    <border>
      <left style="double">
        <color rgb="FFC00000"/>
      </left>
      <right style="double">
        <color rgb="FFC00000"/>
      </right>
      <top/>
      <bottom/>
      <diagonal/>
    </border>
    <border>
      <left style="double">
        <color rgb="FFC00000"/>
      </left>
      <right style="double">
        <color rgb="FFC00000"/>
      </right>
      <top/>
      <bottom style="double">
        <color rgb="FFC00000"/>
      </bottom>
      <diagonal/>
    </border>
    <border>
      <left/>
      <right style="double">
        <color rgb="FFC00000"/>
      </right>
      <top style="double">
        <color rgb="FFC00000"/>
      </top>
      <bottom style="double">
        <color rgb="FFC00000"/>
      </bottom>
      <diagonal/>
    </border>
    <border>
      <left style="double">
        <color theme="3" tint="-0.24994659260841701"/>
      </left>
      <right/>
      <top style="double">
        <color theme="3" tint="-0.24994659260841701"/>
      </top>
      <bottom/>
      <diagonal/>
    </border>
    <border>
      <left/>
      <right/>
      <top style="double">
        <color theme="3" tint="-0.24994659260841701"/>
      </top>
      <bottom/>
      <diagonal/>
    </border>
    <border>
      <left/>
      <right style="double">
        <color theme="3" tint="-0.24994659260841701"/>
      </right>
      <top style="double">
        <color theme="3" tint="-0.24994659260841701"/>
      </top>
      <bottom/>
      <diagonal/>
    </border>
    <border>
      <left style="double">
        <color theme="3" tint="-0.24994659260841701"/>
      </left>
      <right/>
      <top/>
      <bottom/>
      <diagonal/>
    </border>
    <border>
      <left style="double">
        <color theme="3" tint="-0.24994659260841701"/>
      </left>
      <right/>
      <top/>
      <bottom style="double">
        <color theme="3" tint="-0.24994659260841701"/>
      </bottom>
      <diagonal/>
    </border>
    <border>
      <left/>
      <right/>
      <top/>
      <bottom style="double">
        <color theme="3" tint="-0.24994659260841701"/>
      </bottom>
      <diagonal/>
    </border>
    <border>
      <left/>
      <right style="double">
        <color theme="3" tint="-0.24994659260841701"/>
      </right>
      <top/>
      <bottom style="double">
        <color theme="3" tint="-0.24994659260841701"/>
      </bottom>
      <diagonal/>
    </border>
    <border>
      <left/>
      <right/>
      <top/>
      <bottom style="thick">
        <color theme="8" tint="-0.499984740745262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/>
      <diagonal/>
    </border>
    <border>
      <left/>
      <right/>
      <top style="double">
        <color auto="1"/>
      </top>
      <bottom style="double">
        <color auto="1"/>
      </bottom>
      <diagonal/>
    </border>
    <border>
      <left style="double">
        <color rgb="FFC00000"/>
      </left>
      <right/>
      <top style="double">
        <color rgb="FFC00000"/>
      </top>
      <bottom style="thin">
        <color rgb="FFC00000"/>
      </bottom>
      <diagonal/>
    </border>
    <border>
      <left/>
      <right/>
      <top style="double">
        <color rgb="FFC00000"/>
      </top>
      <bottom style="thin">
        <color rgb="FFC00000"/>
      </bottom>
      <diagonal/>
    </border>
    <border>
      <left/>
      <right style="double">
        <color rgb="FFC00000"/>
      </right>
      <top style="double">
        <color rgb="FFC00000"/>
      </top>
      <bottom style="thin">
        <color rgb="FFC00000"/>
      </bottom>
      <diagonal/>
    </border>
    <border>
      <left style="double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/>
      <top style="thin">
        <color rgb="FFC00000"/>
      </top>
      <bottom style="thin">
        <color rgb="FFC00000"/>
      </bottom>
      <diagonal/>
    </border>
    <border>
      <left/>
      <right style="double">
        <color rgb="FFC00000"/>
      </right>
      <top style="thin">
        <color rgb="FFC00000"/>
      </top>
      <bottom style="thin">
        <color rgb="FFC00000"/>
      </bottom>
      <diagonal/>
    </border>
    <border>
      <left style="double">
        <color rgb="FFC00000"/>
      </left>
      <right/>
      <top style="thin">
        <color rgb="FFC00000"/>
      </top>
      <bottom style="double">
        <color rgb="FFC00000"/>
      </bottom>
      <diagonal/>
    </border>
    <border>
      <left/>
      <right/>
      <top style="thin">
        <color rgb="FFC00000"/>
      </top>
      <bottom style="double">
        <color rgb="FFC00000"/>
      </bottom>
      <diagonal/>
    </border>
    <border>
      <left/>
      <right style="double">
        <color rgb="FFC00000"/>
      </right>
      <top style="thin">
        <color rgb="FFC00000"/>
      </top>
      <bottom style="double">
        <color rgb="FFC00000"/>
      </bottom>
      <diagonal/>
    </border>
    <border>
      <left style="double">
        <color rgb="FFC00000"/>
      </left>
      <right/>
      <top style="thin">
        <color rgb="FFC00000"/>
      </top>
      <bottom/>
      <diagonal/>
    </border>
    <border>
      <left/>
      <right/>
      <top style="thin">
        <color rgb="FFC00000"/>
      </top>
      <bottom/>
      <diagonal/>
    </border>
    <border>
      <left/>
      <right style="double">
        <color rgb="FFC00000"/>
      </right>
      <top style="thin">
        <color rgb="FFC00000"/>
      </top>
      <bottom/>
      <diagonal/>
    </border>
  </borders>
  <cellStyleXfs count="1">
    <xf numFmtId="0" fontId="0" fillId="0" borderId="0"/>
  </cellStyleXfs>
  <cellXfs count="350">
    <xf numFmtId="0" fontId="0" fillId="0" borderId="0" xfId="0"/>
    <xf numFmtId="0" fontId="0" fillId="0" borderId="0" xfId="0" applyAlignment="1"/>
    <xf numFmtId="0" fontId="0" fillId="0" borderId="0" xfId="0" applyAlignment="1">
      <alignment horizontal="center"/>
    </xf>
    <xf numFmtId="13" fontId="0" fillId="0" borderId="0" xfId="0" applyNumberFormat="1"/>
    <xf numFmtId="49" fontId="0" fillId="0" borderId="0" xfId="0" applyNumberFormat="1" applyAlignment="1">
      <alignment horizontal="center"/>
    </xf>
    <xf numFmtId="1" fontId="0" fillId="0" borderId="0" xfId="0" applyNumberFormat="1" applyAlignment="1">
      <alignment horizontal="center"/>
    </xf>
    <xf numFmtId="0" fontId="0" fillId="0" borderId="0" xfId="0" applyNumberFormat="1" applyAlignment="1">
      <alignment horizontal="center"/>
    </xf>
    <xf numFmtId="0" fontId="0" fillId="2" borderId="0" xfId="0" applyFill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3" xfId="0" applyFont="1" applyFill="1" applyBorder="1" applyAlignment="1">
      <alignment horizontal="center"/>
    </xf>
    <xf numFmtId="0" fontId="0" fillId="0" borderId="0" xfId="0" applyFill="1"/>
    <xf numFmtId="13" fontId="2" fillId="8" borderId="8" xfId="0" applyNumberFormat="1" applyFont="1" applyFill="1" applyBorder="1"/>
    <xf numFmtId="13" fontId="2" fillId="4" borderId="1" xfId="0" applyNumberFormat="1" applyFont="1" applyFill="1" applyBorder="1"/>
    <xf numFmtId="0" fontId="0" fillId="0" borderId="0" xfId="0" applyAlignment="1">
      <alignment horizontal="left"/>
    </xf>
    <xf numFmtId="1" fontId="3" fillId="2" borderId="4" xfId="0" applyNumberFormat="1" applyFont="1" applyFill="1" applyBorder="1" applyAlignment="1">
      <alignment horizontal="left"/>
    </xf>
    <xf numFmtId="0" fontId="0" fillId="2" borderId="9" xfId="0" applyFill="1" applyBorder="1"/>
    <xf numFmtId="0" fontId="3" fillId="2" borderId="7" xfId="0" applyFont="1" applyFill="1" applyBorder="1" applyAlignment="1">
      <alignment horizontal="left"/>
    </xf>
    <xf numFmtId="0" fontId="10" fillId="2" borderId="7" xfId="0" applyFont="1" applyFill="1" applyBorder="1" applyAlignment="1">
      <alignment horizontal="left"/>
    </xf>
    <xf numFmtId="0" fontId="10" fillId="2" borderId="0" xfId="0" applyFont="1" applyFill="1" applyBorder="1" applyAlignment="1">
      <alignment horizontal="left"/>
    </xf>
    <xf numFmtId="1" fontId="3" fillId="2" borderId="6" xfId="0" applyNumberFormat="1" applyFont="1" applyFill="1" applyBorder="1" applyAlignment="1">
      <alignment horizontal="center"/>
    </xf>
    <xf numFmtId="0" fontId="1" fillId="2" borderId="0" xfId="0" applyFont="1" applyFill="1" applyBorder="1" applyAlignment="1">
      <alignment horizontal="center"/>
    </xf>
    <xf numFmtId="1" fontId="3" fillId="2" borderId="7" xfId="0" applyNumberFormat="1" applyFont="1" applyFill="1" applyBorder="1" applyAlignment="1">
      <alignment horizontal="center"/>
    </xf>
    <xf numFmtId="0" fontId="0" fillId="2" borderId="0" xfId="0" applyFill="1" applyBorder="1"/>
    <xf numFmtId="0" fontId="2" fillId="9" borderId="13" xfId="0" applyFont="1" applyFill="1" applyBorder="1" applyAlignment="1">
      <alignment horizontal="center"/>
    </xf>
    <xf numFmtId="13" fontId="2" fillId="11" borderId="1" xfId="0" applyNumberFormat="1" applyFont="1" applyFill="1" applyBorder="1" applyAlignment="1">
      <alignment horizontal="center"/>
    </xf>
    <xf numFmtId="13" fontId="2" fillId="11" borderId="3" xfId="0" applyNumberFormat="1" applyFont="1" applyFill="1" applyBorder="1" applyAlignment="1">
      <alignment horizontal="center"/>
    </xf>
    <xf numFmtId="0" fontId="0" fillId="12" borderId="14" xfId="0" applyFill="1" applyBorder="1"/>
    <xf numFmtId="0" fontId="0" fillId="12" borderId="15" xfId="0" applyFill="1" applyBorder="1"/>
    <xf numFmtId="0" fontId="0" fillId="12" borderId="16" xfId="0" applyFill="1" applyBorder="1"/>
    <xf numFmtId="0" fontId="0" fillId="12" borderId="17" xfId="0" applyFill="1" applyBorder="1"/>
    <xf numFmtId="0" fontId="0" fillId="12" borderId="0" xfId="0" applyFill="1" applyBorder="1"/>
    <xf numFmtId="0" fontId="0" fillId="12" borderId="18" xfId="0" applyFill="1" applyBorder="1"/>
    <xf numFmtId="0" fontId="0" fillId="12" borderId="19" xfId="0" applyFill="1" applyBorder="1"/>
    <xf numFmtId="0" fontId="0" fillId="12" borderId="20" xfId="0" applyFill="1" applyBorder="1"/>
    <xf numFmtId="0" fontId="0" fillId="12" borderId="21" xfId="0" applyFill="1" applyBorder="1"/>
    <xf numFmtId="0" fontId="2" fillId="10" borderId="0" xfId="0" applyFont="1" applyFill="1" applyBorder="1" applyAlignment="1">
      <alignment horizontal="center"/>
    </xf>
    <xf numFmtId="13" fontId="3" fillId="10" borderId="0" xfId="0" applyNumberFormat="1" applyFont="1" applyFill="1" applyBorder="1"/>
    <xf numFmtId="0" fontId="0" fillId="10" borderId="0" xfId="0" applyFill="1" applyBorder="1"/>
    <xf numFmtId="1" fontId="3" fillId="13" borderId="0" xfId="0" applyNumberFormat="1" applyFont="1" applyFill="1" applyBorder="1" applyAlignment="1">
      <alignment horizontal="left"/>
    </xf>
    <xf numFmtId="0" fontId="5" fillId="10" borderId="25" xfId="0" applyFont="1" applyFill="1" applyBorder="1"/>
    <xf numFmtId="13" fontId="5" fillId="10" borderId="26" xfId="0" applyNumberFormat="1" applyFont="1" applyFill="1" applyBorder="1"/>
    <xf numFmtId="0" fontId="2" fillId="10" borderId="0" xfId="0" applyFont="1" applyFill="1" applyBorder="1" applyAlignment="1">
      <alignment horizontal="center"/>
    </xf>
    <xf numFmtId="0" fontId="14" fillId="9" borderId="10" xfId="0" applyFont="1" applyFill="1" applyBorder="1" applyAlignment="1">
      <alignment horizontal="center"/>
    </xf>
    <xf numFmtId="0" fontId="0" fillId="2" borderId="28" xfId="0" applyFill="1" applyBorder="1"/>
    <xf numFmtId="0" fontId="0" fillId="2" borderId="29" xfId="0" applyFill="1" applyBorder="1"/>
    <xf numFmtId="0" fontId="0" fillId="2" borderId="29" xfId="0" applyFill="1" applyBorder="1" applyAlignment="1">
      <alignment horizontal="left"/>
    </xf>
    <xf numFmtId="0" fontId="0" fillId="2" borderId="30" xfId="0" applyFill="1" applyBorder="1"/>
    <xf numFmtId="0" fontId="0" fillId="2" borderId="31" xfId="0" applyFill="1" applyBorder="1" applyAlignment="1"/>
    <xf numFmtId="0" fontId="0" fillId="2" borderId="0" xfId="0" applyFill="1" applyBorder="1" applyAlignment="1"/>
    <xf numFmtId="0" fontId="0" fillId="2" borderId="32" xfId="0" applyFill="1" applyBorder="1" applyAlignment="1"/>
    <xf numFmtId="0" fontId="0" fillId="2" borderId="31" xfId="0" applyFill="1" applyBorder="1"/>
    <xf numFmtId="0" fontId="0" fillId="2" borderId="32" xfId="0" applyFill="1" applyBorder="1"/>
    <xf numFmtId="0" fontId="0" fillId="2" borderId="0" xfId="0" applyFill="1" applyBorder="1" applyAlignment="1">
      <alignment horizontal="left"/>
    </xf>
    <xf numFmtId="0" fontId="0" fillId="6" borderId="0" xfId="0" applyFill="1" applyBorder="1"/>
    <xf numFmtId="0" fontId="0" fillId="7" borderId="0" xfId="0" applyFill="1" applyBorder="1"/>
    <xf numFmtId="0" fontId="0" fillId="5" borderId="0" xfId="0" applyFill="1" applyBorder="1"/>
    <xf numFmtId="1" fontId="3" fillId="2" borderId="0" xfId="0" applyNumberFormat="1" applyFont="1" applyFill="1" applyBorder="1" applyAlignment="1">
      <alignment horizontal="left"/>
    </xf>
    <xf numFmtId="0" fontId="4" fillId="2" borderId="0" xfId="0" applyFont="1" applyFill="1" applyBorder="1" applyAlignment="1">
      <alignment horizontal="center" vertical="center"/>
    </xf>
    <xf numFmtId="0" fontId="9" fillId="2" borderId="0" xfId="0" applyFont="1" applyFill="1" applyBorder="1"/>
    <xf numFmtId="0" fontId="2" fillId="2" borderId="0" xfId="0" applyFont="1" applyFill="1" applyBorder="1" applyAlignment="1">
      <alignment horizontal="right"/>
    </xf>
    <xf numFmtId="0" fontId="0" fillId="2" borderId="34" xfId="0" applyFill="1" applyBorder="1"/>
    <xf numFmtId="0" fontId="0" fillId="2" borderId="35" xfId="0" applyFill="1" applyBorder="1"/>
    <xf numFmtId="0" fontId="0" fillId="2" borderId="35" xfId="0" applyFill="1" applyBorder="1" applyAlignment="1">
      <alignment horizontal="left"/>
    </xf>
    <xf numFmtId="0" fontId="0" fillId="2" borderId="36" xfId="0" applyFill="1" applyBorder="1"/>
    <xf numFmtId="0" fontId="0" fillId="10" borderId="28" xfId="0" applyFill="1" applyBorder="1"/>
    <xf numFmtId="0" fontId="0" fillId="10" borderId="29" xfId="0" applyFill="1" applyBorder="1"/>
    <xf numFmtId="0" fontId="0" fillId="10" borderId="31" xfId="0" applyFill="1" applyBorder="1" applyAlignment="1"/>
    <xf numFmtId="0" fontId="0" fillId="10" borderId="0" xfId="0" applyFill="1" applyBorder="1" applyAlignment="1"/>
    <xf numFmtId="0" fontId="0" fillId="10" borderId="31" xfId="0" applyFill="1" applyBorder="1"/>
    <xf numFmtId="0" fontId="6" fillId="10" borderId="0" xfId="0" applyFont="1" applyFill="1" applyBorder="1" applyAlignment="1"/>
    <xf numFmtId="0" fontId="5" fillId="10" borderId="0" xfId="0" applyFont="1" applyFill="1" applyBorder="1"/>
    <xf numFmtId="0" fontId="2" fillId="10" borderId="31" xfId="0" applyFont="1" applyFill="1" applyBorder="1" applyAlignment="1">
      <alignment horizontal="center"/>
    </xf>
    <xf numFmtId="13" fontId="3" fillId="10" borderId="31" xfId="0" applyNumberFormat="1" applyFont="1" applyFill="1" applyBorder="1"/>
    <xf numFmtId="0" fontId="0" fillId="10" borderId="34" xfId="0" applyFill="1" applyBorder="1"/>
    <xf numFmtId="0" fontId="0" fillId="10" borderId="35" xfId="0" applyFill="1" applyBorder="1"/>
    <xf numFmtId="0" fontId="15" fillId="2" borderId="0" xfId="0" applyFont="1" applyFill="1" applyBorder="1"/>
    <xf numFmtId="0" fontId="2" fillId="10" borderId="0" xfId="0" applyFont="1" applyFill="1" applyBorder="1" applyAlignment="1">
      <alignment horizontal="center"/>
    </xf>
    <xf numFmtId="1" fontId="3" fillId="2" borderId="33" xfId="0" applyNumberFormat="1" applyFont="1" applyFill="1" applyBorder="1" applyAlignment="1">
      <alignment horizontal="left"/>
    </xf>
    <xf numFmtId="13" fontId="14" fillId="2" borderId="0" xfId="0" applyNumberFormat="1" applyFont="1" applyFill="1" applyBorder="1" applyAlignment="1">
      <alignment horizontal="center"/>
    </xf>
    <xf numFmtId="0" fontId="0" fillId="10" borderId="0" xfId="0" applyFill="1"/>
    <xf numFmtId="0" fontId="0" fillId="2" borderId="41" xfId="0" applyFill="1" applyBorder="1"/>
    <xf numFmtId="0" fontId="0" fillId="2" borderId="37" xfId="0" applyFill="1" applyBorder="1"/>
    <xf numFmtId="0" fontId="0" fillId="2" borderId="42" xfId="0" applyFill="1" applyBorder="1"/>
    <xf numFmtId="0" fontId="0" fillId="2" borderId="43" xfId="0" applyFill="1" applyBorder="1"/>
    <xf numFmtId="1" fontId="3" fillId="2" borderId="44" xfId="0" applyNumberFormat="1" applyFont="1" applyFill="1" applyBorder="1" applyAlignment="1">
      <alignment horizontal="center"/>
    </xf>
    <xf numFmtId="0" fontId="0" fillId="2" borderId="45" xfId="0" applyFill="1" applyBorder="1"/>
    <xf numFmtId="0" fontId="2" fillId="2" borderId="0" xfId="0" applyFont="1" applyFill="1" applyBorder="1" applyAlignment="1">
      <alignment horizontal="right"/>
    </xf>
    <xf numFmtId="0" fontId="20" fillId="0" borderId="0" xfId="0" applyFont="1" applyFill="1" applyBorder="1" applyAlignment="1">
      <alignment vertical="top" wrapText="1"/>
    </xf>
    <xf numFmtId="1" fontId="3" fillId="10" borderId="12" xfId="0" applyNumberFormat="1" applyFont="1" applyFill="1" applyBorder="1" applyAlignment="1">
      <alignment horizontal="left"/>
    </xf>
    <xf numFmtId="0" fontId="24" fillId="10" borderId="0" xfId="0" applyFont="1" applyFill="1" applyBorder="1"/>
    <xf numFmtId="13" fontId="7" fillId="15" borderId="47" xfId="0" applyNumberFormat="1" applyFont="1" applyFill="1" applyBorder="1" applyAlignment="1">
      <alignment horizontal="center"/>
    </xf>
    <xf numFmtId="0" fontId="26" fillId="10" borderId="49" xfId="0" applyFont="1" applyFill="1" applyBorder="1" applyAlignment="1">
      <alignment horizontal="center"/>
    </xf>
    <xf numFmtId="0" fontId="13" fillId="10" borderId="0" xfId="0" applyFont="1" applyFill="1" applyBorder="1"/>
    <xf numFmtId="0" fontId="13" fillId="10" borderId="0" xfId="0" applyFont="1" applyFill="1" applyBorder="1" applyAlignment="1">
      <alignment horizontal="left"/>
    </xf>
    <xf numFmtId="0" fontId="7" fillId="10" borderId="0" xfId="0" applyFont="1" applyFill="1" applyBorder="1" applyAlignment="1"/>
    <xf numFmtId="13" fontId="7" fillId="15" borderId="47" xfId="0" applyNumberFormat="1" applyFont="1" applyFill="1" applyBorder="1"/>
    <xf numFmtId="0" fontId="26" fillId="10" borderId="0" xfId="0" applyFont="1" applyFill="1" applyBorder="1" applyAlignment="1">
      <alignment horizontal="center"/>
    </xf>
    <xf numFmtId="1" fontId="25" fillId="10" borderId="0" xfId="0" applyNumberFormat="1" applyFont="1" applyFill="1" applyBorder="1" applyAlignment="1">
      <alignment horizontal="right"/>
    </xf>
    <xf numFmtId="1" fontId="25" fillId="10" borderId="50" xfId="0" applyNumberFormat="1" applyFont="1" applyFill="1" applyBorder="1" applyAlignment="1">
      <alignment horizontal="right"/>
    </xf>
    <xf numFmtId="0" fontId="0" fillId="0" borderId="0" xfId="0" applyBorder="1"/>
    <xf numFmtId="0" fontId="0" fillId="0" borderId="0" xfId="0" applyFill="1" applyBorder="1" applyAlignment="1">
      <alignment horizontal="left"/>
    </xf>
    <xf numFmtId="0" fontId="0" fillId="0" borderId="0" xfId="0" applyFill="1" applyBorder="1"/>
    <xf numFmtId="1" fontId="3" fillId="10" borderId="0" xfId="0" applyNumberFormat="1" applyFont="1" applyFill="1" applyBorder="1" applyAlignment="1">
      <alignment horizontal="left"/>
    </xf>
    <xf numFmtId="0" fontId="12" fillId="2" borderId="31" xfId="0" applyFont="1" applyFill="1" applyBorder="1" applyAlignment="1"/>
    <xf numFmtId="0" fontId="12" fillId="2" borderId="0" xfId="0" applyFont="1" applyFill="1" applyBorder="1" applyAlignment="1"/>
    <xf numFmtId="0" fontId="2" fillId="10" borderId="0" xfId="0" applyFont="1" applyFill="1" applyBorder="1"/>
    <xf numFmtId="0" fontId="7" fillId="10" borderId="0" xfId="0" applyFont="1" applyFill="1" applyBorder="1"/>
    <xf numFmtId="164" fontId="2" fillId="10" borderId="0" xfId="0" applyNumberFormat="1" applyFont="1" applyFill="1" applyBorder="1" applyAlignment="1">
      <alignment horizontal="left"/>
    </xf>
    <xf numFmtId="164" fontId="2" fillId="10" borderId="35" xfId="0" applyNumberFormat="1" applyFont="1" applyFill="1" applyBorder="1" applyAlignment="1">
      <alignment horizontal="left"/>
    </xf>
    <xf numFmtId="0" fontId="19" fillId="4" borderId="51" xfId="0" applyFont="1" applyFill="1" applyBorder="1" applyAlignment="1">
      <alignment horizontal="center"/>
    </xf>
    <xf numFmtId="0" fontId="19" fillId="4" borderId="53" xfId="0" applyFont="1" applyFill="1" applyBorder="1" applyAlignment="1">
      <alignment horizontal="center"/>
    </xf>
    <xf numFmtId="13" fontId="2" fillId="4" borderId="1" xfId="0" applyNumberFormat="1" applyFont="1" applyFill="1" applyBorder="1" applyAlignment="1">
      <alignment horizontal="center"/>
    </xf>
    <xf numFmtId="0" fontId="0" fillId="2" borderId="0" xfId="0" applyNumberFormat="1" applyFill="1" applyBorder="1" applyAlignment="1">
      <alignment vertical="top" wrapText="1"/>
    </xf>
    <xf numFmtId="0" fontId="13" fillId="10" borderId="0" xfId="0" applyFont="1" applyFill="1" applyBorder="1" applyAlignment="1"/>
    <xf numFmtId="1" fontId="18" fillId="10" borderId="0" xfId="0" applyNumberFormat="1" applyFont="1" applyFill="1" applyBorder="1" applyAlignment="1">
      <alignment horizontal="left"/>
    </xf>
    <xf numFmtId="0" fontId="0" fillId="17" borderId="30" xfId="0" applyFill="1" applyBorder="1"/>
    <xf numFmtId="0" fontId="0" fillId="17" borderId="32" xfId="0" applyFill="1" applyBorder="1"/>
    <xf numFmtId="0" fontId="0" fillId="17" borderId="36" xfId="0" applyFill="1" applyBorder="1"/>
    <xf numFmtId="0" fontId="11" fillId="10" borderId="0" xfId="0" applyFont="1" applyFill="1" applyBorder="1" applyAlignment="1"/>
    <xf numFmtId="0" fontId="19" fillId="10" borderId="57" xfId="0" applyFont="1" applyFill="1" applyBorder="1" applyAlignment="1">
      <alignment horizontal="center"/>
    </xf>
    <xf numFmtId="0" fontId="19" fillId="10" borderId="58" xfId="0" applyFont="1" applyFill="1" applyBorder="1" applyAlignment="1">
      <alignment horizontal="center"/>
    </xf>
    <xf numFmtId="0" fontId="19" fillId="10" borderId="62" xfId="0" applyFont="1" applyFill="1" applyBorder="1" applyAlignment="1">
      <alignment horizontal="center"/>
    </xf>
    <xf numFmtId="1" fontId="3" fillId="12" borderId="0" xfId="0" applyNumberFormat="1" applyFont="1" applyFill="1" applyBorder="1"/>
    <xf numFmtId="13" fontId="7" fillId="11" borderId="1" xfId="0" applyNumberFormat="1" applyFont="1" applyFill="1" applyBorder="1" applyAlignment="1">
      <alignment horizontal="center"/>
    </xf>
    <xf numFmtId="13" fontId="2" fillId="18" borderId="0" xfId="0" applyNumberFormat="1" applyFont="1" applyFill="1" applyBorder="1"/>
    <xf numFmtId="1" fontId="3" fillId="18" borderId="0" xfId="0" applyNumberFormat="1" applyFont="1" applyFill="1" applyBorder="1" applyAlignment="1">
      <alignment horizontal="left"/>
    </xf>
    <xf numFmtId="0" fontId="4" fillId="2" borderId="0" xfId="0" applyFont="1" applyFill="1" applyBorder="1"/>
    <xf numFmtId="0" fontId="4" fillId="2" borderId="0" xfId="0" applyFont="1" applyFill="1" applyBorder="1" applyAlignment="1">
      <alignment horizontal="center"/>
    </xf>
    <xf numFmtId="13" fontId="2" fillId="17" borderId="0" xfId="0" applyNumberFormat="1" applyFont="1" applyFill="1" applyBorder="1"/>
    <xf numFmtId="13" fontId="2" fillId="13" borderId="0" xfId="0" applyNumberFormat="1" applyFont="1" applyFill="1" applyBorder="1"/>
    <xf numFmtId="0" fontId="0" fillId="13" borderId="0" xfId="0" applyFill="1"/>
    <xf numFmtId="0" fontId="28" fillId="10" borderId="0" xfId="0" applyFont="1" applyFill="1" applyBorder="1"/>
    <xf numFmtId="0" fontId="8" fillId="2" borderId="0" xfId="0" applyFont="1" applyFill="1" applyBorder="1" applyAlignment="1">
      <alignment vertical="center"/>
    </xf>
    <xf numFmtId="0" fontId="29" fillId="2" borderId="0" xfId="0" applyFont="1" applyFill="1" applyBorder="1" applyAlignment="1">
      <alignment horizontal="right"/>
    </xf>
    <xf numFmtId="13" fontId="10" fillId="2" borderId="0" xfId="0" applyNumberFormat="1" applyFont="1" applyFill="1" applyBorder="1"/>
    <xf numFmtId="0" fontId="5" fillId="0" borderId="1" xfId="0" applyFont="1" applyBorder="1" applyAlignment="1" applyProtection="1">
      <alignment horizontal="center"/>
      <protection locked="0"/>
    </xf>
    <xf numFmtId="13" fontId="4" fillId="0" borderId="1" xfId="0" applyNumberFormat="1" applyFont="1" applyBorder="1" applyAlignment="1" applyProtection="1">
      <alignment horizontal="center"/>
      <protection locked="0"/>
    </xf>
    <xf numFmtId="2" fontId="30" fillId="14" borderId="51" xfId="0" applyNumberFormat="1" applyFont="1" applyFill="1" applyBorder="1" applyAlignment="1" applyProtection="1">
      <alignment horizontal="center"/>
      <protection locked="0"/>
    </xf>
    <xf numFmtId="2" fontId="30" fillId="14" borderId="53" xfId="0" applyNumberFormat="1" applyFont="1" applyFill="1" applyBorder="1" applyAlignment="1" applyProtection="1">
      <alignment horizontal="center"/>
      <protection locked="0"/>
    </xf>
    <xf numFmtId="1" fontId="3" fillId="2" borderId="32" xfId="0" applyNumberFormat="1" applyFont="1" applyFill="1" applyBorder="1" applyAlignment="1">
      <alignment horizontal="left"/>
    </xf>
    <xf numFmtId="0" fontId="10" fillId="2" borderId="0" xfId="0" applyFont="1" applyFill="1" applyBorder="1"/>
    <xf numFmtId="0" fontId="0" fillId="0" borderId="51" xfId="0" applyFill="1" applyBorder="1" applyProtection="1">
      <protection locked="0"/>
    </xf>
    <xf numFmtId="49" fontId="16" fillId="0" borderId="70" xfId="0" applyNumberFormat="1" applyFont="1" applyBorder="1" applyAlignment="1">
      <alignment horizontal="center"/>
    </xf>
    <xf numFmtId="49" fontId="16" fillId="0" borderId="70" xfId="0" applyNumberFormat="1" applyFont="1" applyFill="1" applyBorder="1" applyAlignment="1">
      <alignment horizontal="center" vertical="top" wrapText="1"/>
    </xf>
    <xf numFmtId="0" fontId="0" fillId="16" borderId="0" xfId="0" applyFill="1"/>
    <xf numFmtId="0" fontId="27" fillId="16" borderId="0" xfId="0" applyNumberFormat="1" applyFont="1" applyFill="1" applyBorder="1" applyAlignment="1">
      <alignment vertical="top" wrapText="1"/>
    </xf>
    <xf numFmtId="0" fontId="0" fillId="16" borderId="0" xfId="0" applyNumberFormat="1" applyFont="1" applyFill="1" applyBorder="1" applyAlignment="1">
      <alignment vertical="top" wrapText="1"/>
    </xf>
    <xf numFmtId="0" fontId="27" fillId="23" borderId="0" xfId="0" applyNumberFormat="1" applyFont="1" applyFill="1" applyBorder="1" applyAlignment="1">
      <alignment vertical="top" wrapText="1"/>
    </xf>
    <xf numFmtId="0" fontId="0" fillId="18" borderId="0" xfId="0" applyFill="1" applyBorder="1"/>
    <xf numFmtId="0" fontId="0" fillId="2" borderId="7" xfId="0" applyFill="1" applyBorder="1"/>
    <xf numFmtId="0" fontId="0" fillId="2" borderId="0" xfId="0" applyFill="1" applyAlignment="1">
      <alignment wrapText="1"/>
    </xf>
    <xf numFmtId="13" fontId="2" fillId="18" borderId="5" xfId="0" applyNumberFormat="1" applyFont="1" applyFill="1" applyBorder="1" applyAlignment="1">
      <alignment horizontal="center"/>
    </xf>
    <xf numFmtId="13" fontId="2" fillId="8" borderId="8" xfId="0" applyNumberFormat="1" applyFont="1" applyFill="1" applyBorder="1" applyAlignment="1">
      <alignment horizontal="left"/>
    </xf>
    <xf numFmtId="13" fontId="2" fillId="17" borderId="5" xfId="0" applyNumberFormat="1" applyFont="1" applyFill="1" applyBorder="1"/>
    <xf numFmtId="0" fontId="0" fillId="17" borderId="0" xfId="0" applyFill="1" applyBorder="1"/>
    <xf numFmtId="0" fontId="0" fillId="16" borderId="0" xfId="0" applyNumberFormat="1" applyFill="1" applyBorder="1" applyAlignment="1">
      <alignment vertical="top"/>
    </xf>
    <xf numFmtId="0" fontId="0" fillId="16" borderId="0" xfId="0" applyNumberFormat="1" applyFont="1" applyFill="1" applyBorder="1" applyAlignment="1">
      <alignment vertical="top"/>
    </xf>
    <xf numFmtId="0" fontId="0" fillId="16" borderId="0" xfId="0" applyFill="1" applyAlignment="1"/>
    <xf numFmtId="0" fontId="0" fillId="0" borderId="0" xfId="0" applyNumberFormat="1"/>
    <xf numFmtId="0" fontId="0" fillId="0" borderId="0" xfId="0" applyNumberFormat="1" applyBorder="1" applyAlignment="1">
      <alignment horizontal="center"/>
    </xf>
    <xf numFmtId="13" fontId="0" fillId="0" borderId="0" xfId="0" applyNumberFormat="1" applyBorder="1"/>
    <xf numFmtId="0" fontId="0" fillId="0" borderId="0" xfId="0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13" fontId="0" fillId="0" borderId="0" xfId="0" applyNumberFormat="1" applyFill="1" applyBorder="1"/>
    <xf numFmtId="0" fontId="0" fillId="2" borderId="0" xfId="0" applyFont="1" applyFill="1" applyBorder="1"/>
    <xf numFmtId="0" fontId="7" fillId="10" borderId="56" xfId="0" applyFont="1" applyFill="1" applyBorder="1" applyAlignment="1">
      <alignment vertical="center" textRotation="90" wrapText="1"/>
    </xf>
    <xf numFmtId="0" fontId="19" fillId="10" borderId="51" xfId="0" applyFont="1" applyFill="1" applyBorder="1" applyAlignment="1">
      <alignment horizontal="center"/>
    </xf>
    <xf numFmtId="0" fontId="7" fillId="10" borderId="0" xfId="0" applyFont="1" applyFill="1" applyBorder="1" applyAlignment="1">
      <alignment vertical="center" textRotation="90" wrapText="1"/>
    </xf>
    <xf numFmtId="0" fontId="7" fillId="10" borderId="84" xfId="0" applyFont="1" applyFill="1" applyBorder="1"/>
    <xf numFmtId="0" fontId="7" fillId="10" borderId="35" xfId="0" applyFont="1" applyFill="1" applyBorder="1" applyAlignment="1">
      <alignment vertical="center" textRotation="90" wrapText="1"/>
    </xf>
    <xf numFmtId="2" fontId="32" fillId="10" borderId="85" xfId="0" applyNumberFormat="1" applyFont="1" applyFill="1" applyBorder="1" applyAlignment="1" applyProtection="1">
      <alignment horizontal="center"/>
      <protection locked="0"/>
    </xf>
    <xf numFmtId="0" fontId="19" fillId="10" borderId="85" xfId="0" applyFont="1" applyFill="1" applyBorder="1" applyAlignment="1">
      <alignment horizontal="center"/>
    </xf>
    <xf numFmtId="2" fontId="32" fillId="10" borderId="35" xfId="0" applyNumberFormat="1" applyFont="1" applyFill="1" applyBorder="1" applyAlignment="1" applyProtection="1">
      <alignment horizontal="center"/>
      <protection locked="0"/>
    </xf>
    <xf numFmtId="0" fontId="19" fillId="10" borderId="35" xfId="0" applyFont="1" applyFill="1" applyBorder="1" applyAlignment="1">
      <alignment horizontal="center"/>
    </xf>
    <xf numFmtId="0" fontId="39" fillId="10" borderId="56" xfId="0" applyFont="1" applyFill="1" applyBorder="1" applyAlignment="1">
      <alignment vertical="center" wrapText="1"/>
    </xf>
    <xf numFmtId="13" fontId="7" fillId="10" borderId="76" xfId="0" applyNumberFormat="1" applyFont="1" applyFill="1" applyBorder="1" applyAlignment="1">
      <alignment horizontal="center"/>
    </xf>
    <xf numFmtId="13" fontId="7" fillId="10" borderId="0" xfId="0" applyNumberFormat="1" applyFont="1" applyFill="1" applyBorder="1" applyAlignment="1">
      <alignment horizontal="center"/>
    </xf>
    <xf numFmtId="1" fontId="40" fillId="2" borderId="7" xfId="0" applyNumberFormat="1" applyFont="1" applyFill="1" applyBorder="1" applyAlignment="1">
      <alignment horizontal="center"/>
    </xf>
    <xf numFmtId="0" fontId="5" fillId="0" borderId="1" xfId="0" applyNumberFormat="1" applyFont="1" applyBorder="1" applyAlignment="1" applyProtection="1">
      <alignment horizontal="center"/>
      <protection locked="0"/>
    </xf>
    <xf numFmtId="0" fontId="5" fillId="10" borderId="63" xfId="0" applyFont="1" applyFill="1" applyBorder="1" applyAlignment="1">
      <alignment horizontal="center"/>
    </xf>
    <xf numFmtId="0" fontId="7" fillId="10" borderId="56" xfId="0" applyFont="1" applyFill="1" applyBorder="1" applyAlignment="1">
      <alignment vertical="center" wrapText="1"/>
    </xf>
    <xf numFmtId="0" fontId="7" fillId="10" borderId="0" xfId="0" applyFont="1" applyFill="1" applyBorder="1" applyAlignment="1">
      <alignment vertical="center" wrapText="1"/>
    </xf>
    <xf numFmtId="0" fontId="19" fillId="10" borderId="86" xfId="0" applyFont="1" applyFill="1" applyBorder="1" applyAlignment="1">
      <alignment horizontal="center"/>
    </xf>
    <xf numFmtId="0" fontId="7" fillId="10" borderId="35" xfId="0" applyFont="1" applyFill="1" applyBorder="1" applyAlignment="1">
      <alignment vertical="center" wrapText="1"/>
    </xf>
    <xf numFmtId="13" fontId="7" fillId="17" borderId="76" xfId="0" applyNumberFormat="1" applyFont="1" applyFill="1" applyBorder="1" applyAlignment="1">
      <alignment horizontal="center"/>
    </xf>
    <xf numFmtId="13" fontId="7" fillId="17" borderId="0" xfId="0" applyNumberFormat="1" applyFont="1" applyFill="1" applyBorder="1" applyAlignment="1">
      <alignment horizontal="center"/>
    </xf>
    <xf numFmtId="0" fontId="7" fillId="10" borderId="56" xfId="0" applyFont="1" applyFill="1" applyBorder="1" applyAlignment="1">
      <alignment horizontal="right" vertical="center"/>
    </xf>
    <xf numFmtId="0" fontId="7" fillId="10" borderId="0" xfId="0" applyFont="1" applyFill="1" applyBorder="1" applyAlignment="1">
      <alignment horizontal="right" vertical="center"/>
    </xf>
    <xf numFmtId="0" fontId="7" fillId="10" borderId="35" xfId="0" applyFont="1" applyFill="1" applyBorder="1" applyAlignment="1">
      <alignment horizontal="right" vertical="center"/>
    </xf>
    <xf numFmtId="0" fontId="19" fillId="10" borderId="0" xfId="0" applyFont="1" applyFill="1" applyBorder="1" applyAlignment="1">
      <alignment horizontal="center"/>
    </xf>
    <xf numFmtId="2" fontId="30" fillId="10" borderId="0" xfId="0" applyNumberFormat="1" applyFont="1" applyFill="1" applyBorder="1" applyAlignment="1" applyProtection="1">
      <alignment horizontal="center"/>
      <protection locked="0"/>
    </xf>
    <xf numFmtId="2" fontId="30" fillId="10" borderId="35" xfId="0" applyNumberFormat="1" applyFont="1" applyFill="1" applyBorder="1" applyAlignment="1" applyProtection="1">
      <alignment horizontal="center"/>
      <protection locked="0"/>
    </xf>
    <xf numFmtId="49" fontId="16" fillId="16" borderId="0" xfId="0" applyNumberFormat="1" applyFont="1" applyFill="1" applyBorder="1" applyAlignment="1">
      <alignment horizontal="center" vertical="top" wrapText="1"/>
    </xf>
    <xf numFmtId="49" fontId="16" fillId="16" borderId="0" xfId="0" applyNumberFormat="1" applyFont="1" applyFill="1" applyBorder="1" applyAlignment="1">
      <alignment vertical="top" wrapText="1"/>
    </xf>
    <xf numFmtId="0" fontId="0" fillId="16" borderId="0" xfId="0" applyFill="1" applyAlignment="1">
      <alignment vertical="top" wrapText="1"/>
    </xf>
    <xf numFmtId="0" fontId="16" fillId="16" borderId="0" xfId="0" applyFont="1" applyFill="1" applyAlignment="1">
      <alignment vertical="top" wrapText="1"/>
    </xf>
    <xf numFmtId="0" fontId="16" fillId="16" borderId="0" xfId="0" applyNumberFormat="1" applyFont="1" applyFill="1" applyBorder="1" applyAlignment="1">
      <alignment vertical="top" wrapText="1"/>
    </xf>
    <xf numFmtId="0" fontId="0" fillId="16" borderId="0" xfId="0" applyFill="1" applyBorder="1"/>
    <xf numFmtId="0" fontId="2" fillId="16" borderId="0" xfId="0" applyFont="1" applyFill="1" applyBorder="1"/>
    <xf numFmtId="0" fontId="36" fillId="16" borderId="0" xfId="0" applyFont="1" applyFill="1" applyBorder="1" applyAlignment="1">
      <alignment horizontal="center" vertical="center" textRotation="90" wrapText="1"/>
    </xf>
    <xf numFmtId="0" fontId="37" fillId="16" borderId="0" xfId="0" applyFont="1" applyFill="1" applyBorder="1" applyAlignment="1">
      <alignment horizontal="center" vertical="center" textRotation="90" wrapText="1"/>
    </xf>
    <xf numFmtId="0" fontId="36" fillId="16" borderId="72" xfId="0" applyFont="1" applyFill="1" applyBorder="1" applyAlignment="1">
      <alignment horizontal="center" vertical="center" textRotation="90" wrapText="1"/>
    </xf>
    <xf numFmtId="0" fontId="37" fillId="16" borderId="72" xfId="0" applyFont="1" applyFill="1" applyBorder="1" applyAlignment="1">
      <alignment horizontal="center" vertical="center" textRotation="90" wrapText="1"/>
    </xf>
    <xf numFmtId="49" fontId="16" fillId="0" borderId="71" xfId="0" applyNumberFormat="1" applyFont="1" applyFill="1" applyBorder="1" applyAlignment="1">
      <alignment horizontal="center" vertical="top" wrapText="1"/>
    </xf>
    <xf numFmtId="0" fontId="2" fillId="16" borderId="93" xfId="0" applyFont="1" applyFill="1" applyBorder="1" applyAlignment="1"/>
    <xf numFmtId="0" fontId="2" fillId="16" borderId="94" xfId="0" applyFont="1" applyFill="1" applyBorder="1" applyAlignment="1"/>
    <xf numFmtId="0" fontId="2" fillId="16" borderId="90" xfId="0" applyFont="1" applyFill="1" applyBorder="1" applyAlignment="1"/>
    <xf numFmtId="0" fontId="2" fillId="16" borderId="91" xfId="0" applyFont="1" applyFill="1" applyBorder="1" applyAlignment="1"/>
    <xf numFmtId="0" fontId="2" fillId="16" borderId="87" xfId="0" applyFont="1" applyFill="1" applyBorder="1" applyAlignment="1"/>
    <xf numFmtId="0" fontId="2" fillId="16" borderId="88" xfId="0" applyFont="1" applyFill="1" applyBorder="1" applyAlignment="1"/>
    <xf numFmtId="0" fontId="2" fillId="16" borderId="89" xfId="0" applyFont="1" applyFill="1" applyBorder="1" applyAlignment="1">
      <alignment horizontal="left"/>
    </xf>
    <xf numFmtId="0" fontId="2" fillId="16" borderId="92" xfId="0" applyFont="1" applyFill="1" applyBorder="1" applyAlignment="1">
      <alignment horizontal="left"/>
    </xf>
    <xf numFmtId="0" fontId="2" fillId="16" borderId="95" xfId="0" applyFont="1" applyFill="1" applyBorder="1" applyAlignment="1">
      <alignment horizontal="left"/>
    </xf>
    <xf numFmtId="0" fontId="36" fillId="16" borderId="0" xfId="0" applyFont="1" applyFill="1" applyBorder="1" applyAlignment="1">
      <alignment vertical="center" textRotation="90" wrapText="1"/>
    </xf>
    <xf numFmtId="0" fontId="37" fillId="16" borderId="0" xfId="0" applyFont="1" applyFill="1" applyBorder="1" applyAlignment="1">
      <alignment vertical="center" textRotation="90" wrapText="1"/>
    </xf>
    <xf numFmtId="0" fontId="27" fillId="16" borderId="0" xfId="0" applyNumberFormat="1" applyFont="1" applyFill="1" applyBorder="1" applyAlignment="1">
      <alignment horizontal="center" vertical="top" wrapText="1"/>
    </xf>
    <xf numFmtId="0" fontId="0" fillId="16" borderId="0" xfId="0" applyFill="1" applyAlignment="1">
      <alignment horizontal="center" wrapText="1"/>
    </xf>
    <xf numFmtId="0" fontId="2" fillId="2" borderId="0" xfId="0" applyFont="1" applyFill="1" applyBorder="1"/>
    <xf numFmtId="0" fontId="23" fillId="16" borderId="0" xfId="0" applyNumberFormat="1" applyFont="1" applyFill="1" applyBorder="1" applyAlignment="1">
      <alignment horizontal="center" vertical="top" wrapText="1"/>
    </xf>
    <xf numFmtId="0" fontId="23" fillId="16" borderId="76" xfId="0" applyNumberFormat="1" applyFont="1" applyFill="1" applyBorder="1" applyAlignment="1">
      <alignment horizontal="center" vertical="top" wrapText="1"/>
    </xf>
    <xf numFmtId="0" fontId="0" fillId="0" borderId="76" xfId="0" applyBorder="1" applyAlignment="1">
      <alignment horizontal="center" wrapText="1"/>
    </xf>
    <xf numFmtId="0" fontId="0" fillId="0" borderId="0" xfId="0" applyAlignment="1">
      <alignment horizontal="center" wrapText="1"/>
    </xf>
    <xf numFmtId="0" fontId="35" fillId="16" borderId="75" xfId="0" applyNumberFormat="1" applyFont="1" applyFill="1" applyBorder="1" applyAlignment="1">
      <alignment horizontal="center" vertical="top" wrapText="1"/>
    </xf>
    <xf numFmtId="0" fontId="35" fillId="16" borderId="76" xfId="0" applyNumberFormat="1" applyFont="1" applyFill="1" applyBorder="1" applyAlignment="1">
      <alignment horizontal="center" vertical="top" wrapText="1"/>
    </xf>
    <xf numFmtId="0" fontId="35" fillId="16" borderId="77" xfId="0" applyNumberFormat="1" applyFont="1" applyFill="1" applyBorder="1" applyAlignment="1">
      <alignment horizontal="center" vertical="top" wrapText="1"/>
    </xf>
    <xf numFmtId="0" fontId="35" fillId="16" borderId="78" xfId="0" applyNumberFormat="1" applyFont="1" applyFill="1" applyBorder="1" applyAlignment="1">
      <alignment horizontal="center" vertical="top" wrapText="1"/>
    </xf>
    <xf numFmtId="0" fontId="35" fillId="16" borderId="0" xfId="0" applyNumberFormat="1" applyFont="1" applyFill="1" applyBorder="1" applyAlignment="1">
      <alignment horizontal="center" vertical="top" wrapText="1"/>
    </xf>
    <xf numFmtId="0" fontId="35" fillId="16" borderId="50" xfId="0" applyNumberFormat="1" applyFont="1" applyFill="1" applyBorder="1" applyAlignment="1">
      <alignment horizontal="center" vertical="top" wrapText="1"/>
    </xf>
    <xf numFmtId="0" fontId="35" fillId="16" borderId="79" xfId="0" applyNumberFormat="1" applyFont="1" applyFill="1" applyBorder="1" applyAlignment="1">
      <alignment horizontal="center" vertical="top" wrapText="1"/>
    </xf>
    <xf numFmtId="0" fontId="35" fillId="16" borderId="80" xfId="0" applyNumberFormat="1" applyFont="1" applyFill="1" applyBorder="1" applyAlignment="1">
      <alignment horizontal="center" vertical="top" wrapText="1"/>
    </xf>
    <xf numFmtId="0" fontId="35" fillId="16" borderId="81" xfId="0" applyNumberFormat="1" applyFont="1" applyFill="1" applyBorder="1" applyAlignment="1">
      <alignment horizontal="center" vertical="top" wrapText="1"/>
    </xf>
    <xf numFmtId="0" fontId="36" fillId="19" borderId="28" xfId="0" applyFont="1" applyFill="1" applyBorder="1" applyAlignment="1">
      <alignment horizontal="center" vertical="center" textRotation="90" wrapText="1"/>
    </xf>
    <xf numFmtId="0" fontId="36" fillId="19" borderId="31" xfId="0" applyFont="1" applyFill="1" applyBorder="1" applyAlignment="1">
      <alignment horizontal="center" vertical="center" textRotation="90" wrapText="1"/>
    </xf>
    <xf numFmtId="0" fontId="36" fillId="19" borderId="34" xfId="0" applyFont="1" applyFill="1" applyBorder="1" applyAlignment="1">
      <alignment horizontal="center" vertical="center" textRotation="90" wrapText="1"/>
    </xf>
    <xf numFmtId="0" fontId="37" fillId="20" borderId="28" xfId="0" applyFont="1" applyFill="1" applyBorder="1" applyAlignment="1">
      <alignment horizontal="center" vertical="center" textRotation="90" wrapText="1"/>
    </xf>
    <xf numFmtId="0" fontId="37" fillId="20" borderId="31" xfId="0" applyFont="1" applyFill="1" applyBorder="1" applyAlignment="1">
      <alignment horizontal="center" vertical="center" textRotation="90" wrapText="1"/>
    </xf>
    <xf numFmtId="0" fontId="36" fillId="19" borderId="71" xfId="0" applyFont="1" applyFill="1" applyBorder="1" applyAlignment="1">
      <alignment horizontal="center" vertical="center" textRotation="90" wrapText="1"/>
    </xf>
    <xf numFmtId="0" fontId="36" fillId="19" borderId="72" xfId="0" applyFont="1" applyFill="1" applyBorder="1" applyAlignment="1">
      <alignment horizontal="center" vertical="center" textRotation="90" wrapText="1"/>
    </xf>
    <xf numFmtId="0" fontId="36" fillId="19" borderId="73" xfId="0" applyFont="1" applyFill="1" applyBorder="1" applyAlignment="1">
      <alignment horizontal="center" vertical="center" textRotation="90" wrapText="1"/>
    </xf>
    <xf numFmtId="0" fontId="37" fillId="20" borderId="71" xfId="0" applyFont="1" applyFill="1" applyBorder="1" applyAlignment="1">
      <alignment horizontal="center" vertical="center" textRotation="90" wrapText="1"/>
    </xf>
    <xf numFmtId="0" fontId="37" fillId="20" borderId="72" xfId="0" applyFont="1" applyFill="1" applyBorder="1" applyAlignment="1">
      <alignment horizontal="center" vertical="center" textRotation="90" wrapText="1"/>
    </xf>
    <xf numFmtId="0" fontId="37" fillId="20" borderId="73" xfId="0" applyFont="1" applyFill="1" applyBorder="1" applyAlignment="1">
      <alignment horizontal="center" vertical="center" textRotation="90" wrapText="1"/>
    </xf>
    <xf numFmtId="0" fontId="36" fillId="21" borderId="71" xfId="0" applyFont="1" applyFill="1" applyBorder="1" applyAlignment="1">
      <alignment horizontal="center" vertical="center" textRotation="90" wrapText="1"/>
    </xf>
    <xf numFmtId="0" fontId="36" fillId="21" borderId="72" xfId="0" applyFont="1" applyFill="1" applyBorder="1" applyAlignment="1">
      <alignment horizontal="center" vertical="center" textRotation="90" wrapText="1"/>
    </xf>
    <xf numFmtId="0" fontId="36" fillId="21" borderId="73" xfId="0" applyFont="1" applyFill="1" applyBorder="1" applyAlignment="1">
      <alignment horizontal="center" vertical="center" textRotation="90" wrapText="1"/>
    </xf>
    <xf numFmtId="0" fontId="37" fillId="22" borderId="71" xfId="0" applyFont="1" applyFill="1" applyBorder="1" applyAlignment="1">
      <alignment horizontal="center" vertical="center" textRotation="90" wrapText="1"/>
    </xf>
    <xf numFmtId="0" fontId="37" fillId="22" borderId="72" xfId="0" applyFont="1" applyFill="1" applyBorder="1" applyAlignment="1">
      <alignment horizontal="center" vertical="center" textRotation="90" wrapText="1"/>
    </xf>
    <xf numFmtId="0" fontId="37" fillId="22" borderId="73" xfId="0" applyFont="1" applyFill="1" applyBorder="1" applyAlignment="1">
      <alignment horizontal="center" vertical="center" textRotation="90" wrapText="1"/>
    </xf>
    <xf numFmtId="0" fontId="2" fillId="16" borderId="93" xfId="0" applyFont="1" applyFill="1" applyBorder="1" applyAlignment="1">
      <alignment horizontal="left"/>
    </xf>
    <xf numFmtId="0" fontId="2" fillId="16" borderId="94" xfId="0" applyFont="1" applyFill="1" applyBorder="1" applyAlignment="1">
      <alignment horizontal="left"/>
    </xf>
    <xf numFmtId="0" fontId="2" fillId="16" borderId="95" xfId="0" applyFont="1" applyFill="1" applyBorder="1" applyAlignment="1">
      <alignment horizontal="left"/>
    </xf>
    <xf numFmtId="0" fontId="2" fillId="16" borderId="90" xfId="0" applyFont="1" applyFill="1" applyBorder="1" applyAlignment="1">
      <alignment horizontal="left"/>
    </xf>
    <xf numFmtId="0" fontId="2" fillId="16" borderId="91" xfId="0" applyFont="1" applyFill="1" applyBorder="1" applyAlignment="1">
      <alignment horizontal="left"/>
    </xf>
    <xf numFmtId="0" fontId="2" fillId="16" borderId="92" xfId="0" applyFont="1" applyFill="1" applyBorder="1" applyAlignment="1">
      <alignment horizontal="left"/>
    </xf>
    <xf numFmtId="0" fontId="2" fillId="16" borderId="87" xfId="0" applyFont="1" applyFill="1" applyBorder="1" applyAlignment="1">
      <alignment horizontal="left"/>
    </xf>
    <xf numFmtId="0" fontId="2" fillId="16" borderId="88" xfId="0" applyFont="1" applyFill="1" applyBorder="1" applyAlignment="1">
      <alignment horizontal="left"/>
    </xf>
    <xf numFmtId="0" fontId="2" fillId="16" borderId="89" xfId="0" applyFont="1" applyFill="1" applyBorder="1" applyAlignment="1">
      <alignment horizontal="left"/>
    </xf>
    <xf numFmtId="0" fontId="27" fillId="16" borderId="0" xfId="0" applyNumberFormat="1" applyFont="1" applyFill="1" applyBorder="1" applyAlignment="1">
      <alignment horizontal="center" vertical="top" wrapText="1"/>
    </xf>
    <xf numFmtId="0" fontId="16" fillId="16" borderId="0" xfId="0" applyFont="1" applyFill="1" applyAlignment="1">
      <alignment horizontal="left" vertical="top" wrapText="1"/>
    </xf>
    <xf numFmtId="0" fontId="0" fillId="0" borderId="0" xfId="0" applyAlignment="1">
      <alignment horizontal="left" vertical="top" wrapText="1"/>
    </xf>
    <xf numFmtId="0" fontId="16" fillId="16" borderId="0" xfId="0" applyNumberFormat="1" applyFont="1" applyFill="1" applyBorder="1" applyAlignment="1">
      <alignment horizontal="left" vertical="top" wrapText="1"/>
    </xf>
    <xf numFmtId="0" fontId="42" fillId="24" borderId="28" xfId="0" applyNumberFormat="1" applyFont="1" applyFill="1" applyBorder="1" applyAlignment="1">
      <alignment horizontal="center" vertical="center" wrapText="1"/>
    </xf>
    <xf numFmtId="0" fontId="42" fillId="24" borderId="29" xfId="0" applyNumberFormat="1" applyFont="1" applyFill="1" applyBorder="1" applyAlignment="1">
      <alignment horizontal="center" vertical="center" wrapText="1"/>
    </xf>
    <xf numFmtId="0" fontId="42" fillId="24" borderId="30" xfId="0" applyNumberFormat="1" applyFont="1" applyFill="1" applyBorder="1" applyAlignment="1">
      <alignment horizontal="center" vertical="center" wrapText="1"/>
    </xf>
    <xf numFmtId="0" fontId="42" fillId="24" borderId="31" xfId="0" applyNumberFormat="1" applyFont="1" applyFill="1" applyBorder="1" applyAlignment="1">
      <alignment horizontal="center" vertical="center" wrapText="1"/>
    </xf>
    <xf numFmtId="0" fontId="42" fillId="24" borderId="0" xfId="0" applyNumberFormat="1" applyFont="1" applyFill="1" applyBorder="1" applyAlignment="1">
      <alignment horizontal="center" vertical="center" wrapText="1"/>
    </xf>
    <xf numFmtId="0" fontId="42" fillId="24" borderId="32" xfId="0" applyNumberFormat="1" applyFont="1" applyFill="1" applyBorder="1" applyAlignment="1">
      <alignment horizontal="center" vertical="center" wrapText="1"/>
    </xf>
    <xf numFmtId="0" fontId="42" fillId="24" borderId="34" xfId="0" applyNumberFormat="1" applyFont="1" applyFill="1" applyBorder="1" applyAlignment="1">
      <alignment horizontal="center" vertical="center" wrapText="1"/>
    </xf>
    <xf numFmtId="0" fontId="42" fillId="24" borderId="35" xfId="0" applyNumberFormat="1" applyFont="1" applyFill="1" applyBorder="1" applyAlignment="1">
      <alignment horizontal="center" vertical="center" wrapText="1"/>
    </xf>
    <xf numFmtId="0" fontId="42" fillId="24" borderId="36" xfId="0" applyNumberFormat="1" applyFont="1" applyFill="1" applyBorder="1" applyAlignment="1">
      <alignment horizontal="center" vertical="center" wrapText="1"/>
    </xf>
    <xf numFmtId="0" fontId="16" fillId="16" borderId="0" xfId="0" applyFont="1" applyFill="1" applyAlignment="1">
      <alignment horizontal="center" wrapText="1"/>
    </xf>
    <xf numFmtId="0" fontId="16" fillId="16" borderId="35" xfId="0" applyFont="1" applyFill="1" applyBorder="1" applyAlignment="1">
      <alignment horizontal="center" wrapText="1"/>
    </xf>
    <xf numFmtId="49" fontId="16" fillId="16" borderId="29" xfId="0" applyNumberFormat="1" applyFont="1" applyFill="1" applyBorder="1" applyAlignment="1">
      <alignment horizontal="left" vertical="top" wrapText="1"/>
    </xf>
    <xf numFmtId="49" fontId="16" fillId="16" borderId="0" xfId="0" applyNumberFormat="1" applyFont="1" applyFill="1" applyBorder="1" applyAlignment="1">
      <alignment horizontal="left" vertical="top" wrapText="1"/>
    </xf>
    <xf numFmtId="0" fontId="43" fillId="16" borderId="0" xfId="0" applyFont="1" applyFill="1" applyAlignment="1">
      <alignment horizontal="left" wrapText="1"/>
    </xf>
    <xf numFmtId="0" fontId="2" fillId="16" borderId="96" xfId="0" applyFont="1" applyFill="1" applyBorder="1" applyAlignment="1">
      <alignment horizontal="left"/>
    </xf>
    <xf numFmtId="0" fontId="2" fillId="16" borderId="97" xfId="0" applyFont="1" applyFill="1" applyBorder="1" applyAlignment="1">
      <alignment horizontal="left"/>
    </xf>
    <xf numFmtId="0" fontId="2" fillId="16" borderId="98" xfId="0" applyFont="1" applyFill="1" applyBorder="1" applyAlignment="1">
      <alignment horizontal="left"/>
    </xf>
    <xf numFmtId="2" fontId="32" fillId="15" borderId="83" xfId="0" applyNumberFormat="1" applyFont="1" applyFill="1" applyBorder="1" applyAlignment="1" applyProtection="1">
      <alignment horizontal="center"/>
    </xf>
    <xf numFmtId="2" fontId="32" fillId="15" borderId="84" xfId="0" applyNumberFormat="1" applyFont="1" applyFill="1" applyBorder="1" applyAlignment="1" applyProtection="1">
      <alignment horizontal="center"/>
    </xf>
    <xf numFmtId="0" fontId="2" fillId="2" borderId="31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2" fillId="2" borderId="46" xfId="0" applyFont="1" applyFill="1" applyBorder="1" applyAlignment="1">
      <alignment horizontal="right"/>
    </xf>
    <xf numFmtId="0" fontId="5" fillId="14" borderId="26" xfId="0" applyFont="1" applyFill="1" applyBorder="1" applyAlignment="1" applyProtection="1">
      <alignment horizontal="center"/>
      <protection locked="0"/>
    </xf>
    <xf numFmtId="0" fontId="5" fillId="14" borderId="27" xfId="0" applyFont="1" applyFill="1" applyBorder="1" applyAlignment="1" applyProtection="1">
      <alignment horizontal="center"/>
      <protection locked="0"/>
    </xf>
    <xf numFmtId="0" fontId="6" fillId="10" borderId="59" xfId="0" applyFont="1" applyFill="1" applyBorder="1" applyAlignment="1">
      <alignment horizontal="center"/>
    </xf>
    <xf numFmtId="0" fontId="6" fillId="10" borderId="60" xfId="0" applyFont="1" applyFill="1" applyBorder="1" applyAlignment="1">
      <alignment horizontal="center"/>
    </xf>
    <xf numFmtId="0" fontId="6" fillId="10" borderId="61" xfId="0" applyFont="1" applyFill="1" applyBorder="1" applyAlignment="1">
      <alignment horizontal="center"/>
    </xf>
    <xf numFmtId="0" fontId="7" fillId="10" borderId="0" xfId="0" applyFont="1" applyFill="1" applyBorder="1" applyAlignment="1">
      <alignment horizontal="center"/>
    </xf>
    <xf numFmtId="0" fontId="19" fillId="10" borderId="22" xfId="0" applyFont="1" applyFill="1" applyBorder="1" applyAlignment="1">
      <alignment horizontal="center"/>
    </xf>
    <xf numFmtId="0" fontId="19" fillId="10" borderId="23" xfId="0" applyFont="1" applyFill="1" applyBorder="1" applyAlignment="1">
      <alignment horizontal="center"/>
    </xf>
    <xf numFmtId="0" fontId="19" fillId="10" borderId="24" xfId="0" applyFont="1" applyFill="1" applyBorder="1" applyAlignment="1">
      <alignment horizontal="center"/>
    </xf>
    <xf numFmtId="0" fontId="2" fillId="10" borderId="9" xfId="0" applyFont="1" applyFill="1" applyBorder="1" applyAlignment="1">
      <alignment horizontal="center"/>
    </xf>
    <xf numFmtId="0" fontId="2" fillId="10" borderId="0" xfId="0" applyFont="1" applyFill="1" applyBorder="1" applyAlignment="1">
      <alignment horizontal="center"/>
    </xf>
    <xf numFmtId="0" fontId="4" fillId="2" borderId="38" xfId="0" applyFont="1" applyFill="1" applyBorder="1" applyAlignment="1">
      <alignment horizontal="center"/>
    </xf>
    <xf numFmtId="0" fontId="4" fillId="2" borderId="39" xfId="0" applyFont="1" applyFill="1" applyBorder="1" applyAlignment="1">
      <alignment horizontal="center"/>
    </xf>
    <xf numFmtId="0" fontId="4" fillId="2" borderId="40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 vertical="center"/>
    </xf>
    <xf numFmtId="0" fontId="0" fillId="2" borderId="0" xfId="0" applyNumberFormat="1" applyFill="1" applyBorder="1" applyAlignment="1">
      <alignment horizontal="center" vertical="top" wrapText="1"/>
    </xf>
    <xf numFmtId="0" fontId="13" fillId="10" borderId="0" xfId="0" applyFont="1" applyFill="1" applyBorder="1" applyAlignment="1">
      <alignment horizontal="left"/>
    </xf>
    <xf numFmtId="0" fontId="13" fillId="10" borderId="48" xfId="0" applyFont="1" applyFill="1" applyBorder="1" applyAlignment="1">
      <alignment horizontal="left"/>
    </xf>
    <xf numFmtId="0" fontId="12" fillId="2" borderId="3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12" fillId="10" borderId="31" xfId="0" applyFont="1" applyFill="1" applyBorder="1" applyAlignment="1">
      <alignment horizontal="center"/>
    </xf>
    <xf numFmtId="0" fontId="12" fillId="10" borderId="0" xfId="0" applyFont="1" applyFill="1" applyBorder="1" applyAlignment="1">
      <alignment horizontal="center"/>
    </xf>
    <xf numFmtId="13" fontId="2" fillId="4" borderId="54" xfId="0" applyNumberFormat="1" applyFont="1" applyFill="1" applyBorder="1" applyAlignment="1">
      <alignment horizontal="center"/>
    </xf>
    <xf numFmtId="13" fontId="2" fillId="4" borderId="55" xfId="0" applyNumberFormat="1" applyFont="1" applyFill="1" applyBorder="1" applyAlignment="1">
      <alignment horizontal="center"/>
    </xf>
    <xf numFmtId="0" fontId="5" fillId="14" borderId="25" xfId="0" applyFont="1" applyFill="1" applyBorder="1" applyAlignment="1" applyProtection="1">
      <alignment horizontal="center"/>
      <protection locked="0"/>
    </xf>
    <xf numFmtId="13" fontId="2" fillId="8" borderId="64" xfId="0" applyNumberFormat="1" applyFont="1" applyFill="1" applyBorder="1" applyAlignment="1">
      <alignment horizontal="center"/>
    </xf>
    <xf numFmtId="0" fontId="2" fillId="8" borderId="65" xfId="0" applyFont="1" applyFill="1" applyBorder="1" applyAlignment="1">
      <alignment horizontal="center"/>
    </xf>
    <xf numFmtId="0" fontId="2" fillId="8" borderId="66" xfId="0" applyFont="1" applyFill="1" applyBorder="1" applyAlignment="1">
      <alignment horizontal="center"/>
    </xf>
    <xf numFmtId="13" fontId="31" fillId="10" borderId="31" xfId="0" applyNumberFormat="1" applyFont="1" applyFill="1" applyBorder="1" applyAlignment="1">
      <alignment horizontal="right"/>
    </xf>
    <xf numFmtId="13" fontId="31" fillId="10" borderId="0" xfId="0" applyNumberFormat="1" applyFont="1" applyFill="1" applyBorder="1" applyAlignment="1">
      <alignment horizontal="right"/>
    </xf>
    <xf numFmtId="0" fontId="19" fillId="2" borderId="0" xfId="0" applyFont="1" applyFill="1" applyBorder="1" applyAlignment="1">
      <alignment horizontal="center" vertical="top" wrapText="1"/>
    </xf>
    <xf numFmtId="0" fontId="2" fillId="2" borderId="9" xfId="0" applyFont="1" applyFill="1" applyBorder="1" applyAlignment="1">
      <alignment horizontal="center"/>
    </xf>
    <xf numFmtId="0" fontId="2" fillId="2" borderId="32" xfId="0" applyFont="1" applyFill="1" applyBorder="1" applyAlignment="1">
      <alignment horizontal="center"/>
    </xf>
    <xf numFmtId="0" fontId="21" fillId="2" borderId="0" xfId="0" applyFont="1" applyFill="1" applyBorder="1" applyAlignment="1">
      <alignment vertical="top" wrapText="1"/>
    </xf>
    <xf numFmtId="0" fontId="22" fillId="2" borderId="0" xfId="0" applyFont="1" applyFill="1" applyBorder="1" applyAlignment="1">
      <alignment vertical="top" wrapText="1"/>
    </xf>
    <xf numFmtId="0" fontId="22" fillId="2" borderId="35" xfId="0" applyFont="1" applyFill="1" applyBorder="1" applyAlignment="1">
      <alignment vertical="top" wrapText="1"/>
    </xf>
    <xf numFmtId="0" fontId="17" fillId="2" borderId="0" xfId="0" applyFont="1" applyFill="1" applyBorder="1" applyAlignment="1">
      <alignment vertical="top" wrapText="1"/>
    </xf>
    <xf numFmtId="0" fontId="0" fillId="0" borderId="0" xfId="0" applyAlignment="1">
      <alignment wrapText="1"/>
    </xf>
    <xf numFmtId="0" fontId="7" fillId="2" borderId="0" xfId="0" applyFont="1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7" fillId="2" borderId="0" xfId="0" applyFont="1" applyFill="1" applyBorder="1" applyAlignment="1">
      <alignment horizontal="right"/>
    </xf>
    <xf numFmtId="0" fontId="7" fillId="2" borderId="37" xfId="0" applyFont="1" applyFill="1" applyBorder="1" applyAlignment="1">
      <alignment horizontal="right"/>
    </xf>
    <xf numFmtId="0" fontId="11" fillId="2" borderId="0" xfId="0" applyFont="1" applyFill="1" applyBorder="1" applyAlignment="1">
      <alignment horizontal="center"/>
    </xf>
    <xf numFmtId="0" fontId="2" fillId="2" borderId="11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10" borderId="11" xfId="0" applyFont="1" applyFill="1" applyBorder="1" applyAlignment="1">
      <alignment horizontal="center"/>
    </xf>
    <xf numFmtId="0" fontId="2" fillId="2" borderId="0" xfId="0" applyFont="1" applyFill="1" applyBorder="1" applyAlignment="1">
      <alignment horizontal="center"/>
    </xf>
    <xf numFmtId="0" fontId="19" fillId="15" borderId="83" xfId="0" applyFont="1" applyFill="1" applyBorder="1" applyAlignment="1">
      <alignment horizontal="center"/>
    </xf>
    <xf numFmtId="0" fontId="19" fillId="15" borderId="84" xfId="0" applyFont="1" applyFill="1" applyBorder="1" applyAlignment="1">
      <alignment horizontal="center"/>
    </xf>
    <xf numFmtId="1" fontId="3" fillId="12" borderId="0" xfId="0" applyNumberFormat="1" applyFont="1" applyFill="1" applyBorder="1" applyAlignment="1">
      <alignment horizontal="right"/>
    </xf>
    <xf numFmtId="1" fontId="3" fillId="12" borderId="69" xfId="0" applyNumberFormat="1" applyFont="1" applyFill="1" applyBorder="1" applyAlignment="1">
      <alignment horizontal="right"/>
    </xf>
    <xf numFmtId="0" fontId="13" fillId="10" borderId="31" xfId="0" applyFont="1" applyFill="1" applyBorder="1" applyAlignment="1">
      <alignment horizontal="center"/>
    </xf>
    <xf numFmtId="0" fontId="13" fillId="10" borderId="0" xfId="0" applyFont="1" applyFill="1" applyBorder="1" applyAlignment="1">
      <alignment horizontal="center"/>
    </xf>
    <xf numFmtId="0" fontId="12" fillId="10" borderId="31" xfId="0" applyFont="1" applyFill="1" applyBorder="1" applyAlignment="1">
      <alignment horizontal="left"/>
    </xf>
    <xf numFmtId="0" fontId="12" fillId="10" borderId="0" xfId="0" applyFont="1" applyFill="1" applyBorder="1" applyAlignment="1">
      <alignment horizontal="left"/>
    </xf>
    <xf numFmtId="13" fontId="2" fillId="4" borderId="67" xfId="0" applyNumberFormat="1" applyFon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68" xfId="0" applyFont="1" applyFill="1" applyBorder="1" applyAlignment="1">
      <alignment horizontal="center"/>
    </xf>
    <xf numFmtId="0" fontId="8" fillId="2" borderId="0" xfId="0" applyFont="1" applyFill="1" applyBorder="1" applyAlignment="1">
      <alignment horizontal="right" vertical="center"/>
    </xf>
    <xf numFmtId="0" fontId="7" fillId="10" borderId="56" xfId="0" applyFont="1" applyFill="1" applyBorder="1" applyAlignment="1">
      <alignment horizontal="right" vertical="center" textRotation="90" wrapText="1"/>
    </xf>
    <xf numFmtId="0" fontId="7" fillId="0" borderId="56" xfId="0" applyFont="1" applyBorder="1" applyAlignment="1">
      <alignment horizontal="right" vertical="center" textRotation="90" wrapText="1"/>
    </xf>
    <xf numFmtId="0" fontId="7" fillId="0" borderId="52" xfId="0" applyFont="1" applyBorder="1" applyAlignment="1">
      <alignment horizontal="right" vertical="center" textRotation="90" wrapText="1"/>
    </xf>
    <xf numFmtId="0" fontId="17" fillId="2" borderId="0" xfId="0" applyFont="1" applyFill="1" applyBorder="1" applyAlignment="1">
      <alignment horizontal="center" vertical="top" wrapText="1"/>
    </xf>
    <xf numFmtId="13" fontId="2" fillId="4" borderId="74" xfId="0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 vertical="center" wrapText="1"/>
    </xf>
    <xf numFmtId="0" fontId="38" fillId="0" borderId="82" xfId="0" applyFont="1" applyBorder="1" applyAlignment="1">
      <alignment horizontal="center" wrapText="1"/>
    </xf>
  </cellXfs>
  <cellStyles count="1">
    <cellStyle name="Normal" xfId="0" builtinId="0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9E8CEC"/>
      <color rgb="FF615676"/>
      <color rgb="FFF4F173"/>
      <color rgb="FF4A825B"/>
      <color rgb="FFFDEAC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323849</xdr:colOff>
      <xdr:row>10</xdr:row>
      <xdr:rowOff>82550</xdr:rowOff>
    </xdr:from>
    <xdr:to>
      <xdr:col>2</xdr:col>
      <xdr:colOff>600074</xdr:colOff>
      <xdr:row>11</xdr:row>
      <xdr:rowOff>105834</xdr:rowOff>
    </xdr:to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/>
      </xdr:nvSpPr>
      <xdr:spPr>
        <a:xfrm>
          <a:off x="1276349" y="2008717"/>
          <a:ext cx="276225" cy="266700"/>
        </a:xfrm>
        <a:prstGeom prst="rect">
          <a:avLst/>
        </a:prstGeom>
        <a:solidFill>
          <a:schemeClr val="tx2">
            <a:lumMod val="50000"/>
          </a:schemeClr>
        </a:solidFill>
        <a:ln w="25400" cmpd="dbl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en-US" sz="1400" i="1">
              <a:solidFill>
                <a:schemeClr val="bg1"/>
              </a:solidFill>
              <a:latin typeface="+mn-lt"/>
              <a:cs typeface="Arial" pitchFamily="34" charset="0"/>
            </a:rPr>
            <a:t>1</a:t>
          </a:r>
        </a:p>
      </xdr:txBody>
    </xdr:sp>
    <xdr:clientData/>
  </xdr:twoCellAnchor>
  <xdr:twoCellAnchor>
    <xdr:from>
      <xdr:col>8</xdr:col>
      <xdr:colOff>141816</xdr:colOff>
      <xdr:row>30</xdr:row>
      <xdr:rowOff>56092</xdr:rowOff>
    </xdr:from>
    <xdr:to>
      <xdr:col>10</xdr:col>
      <xdr:colOff>10582</xdr:colOff>
      <xdr:row>31</xdr:row>
      <xdr:rowOff>158750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/>
      </xdr:nvSpPr>
      <xdr:spPr>
        <a:xfrm>
          <a:off x="5020733" y="5601759"/>
          <a:ext cx="355599" cy="293158"/>
        </a:xfrm>
        <a:prstGeom prst="rect">
          <a:avLst/>
        </a:prstGeom>
        <a:solidFill>
          <a:schemeClr val="tx2">
            <a:lumMod val="50000"/>
          </a:schemeClr>
        </a:solidFill>
        <a:ln w="25400" cmpd="dbl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en-US" sz="1400" i="1">
              <a:solidFill>
                <a:schemeClr val="bg1"/>
              </a:solidFill>
              <a:latin typeface="+mn-lt"/>
              <a:cs typeface="Arial" pitchFamily="34" charset="0"/>
            </a:rPr>
            <a:t>2</a:t>
          </a:r>
        </a:p>
      </xdr:txBody>
    </xdr:sp>
    <xdr:clientData/>
  </xdr:twoCellAnchor>
  <xdr:twoCellAnchor>
    <xdr:from>
      <xdr:col>8</xdr:col>
      <xdr:colOff>123824</xdr:colOff>
      <xdr:row>32</xdr:row>
      <xdr:rowOff>67732</xdr:rowOff>
    </xdr:from>
    <xdr:to>
      <xdr:col>10</xdr:col>
      <xdr:colOff>10583</xdr:colOff>
      <xdr:row>33</xdr:row>
      <xdr:rowOff>169331</xdr:rowOff>
    </xdr:to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/>
      </xdr:nvSpPr>
      <xdr:spPr>
        <a:xfrm>
          <a:off x="5002741" y="5994399"/>
          <a:ext cx="373592" cy="292099"/>
        </a:xfrm>
        <a:prstGeom prst="rect">
          <a:avLst/>
        </a:prstGeom>
        <a:solidFill>
          <a:schemeClr val="tx2">
            <a:lumMod val="50000"/>
          </a:schemeClr>
        </a:solidFill>
        <a:ln w="25400" cmpd="dbl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en-US" sz="1400" i="1">
              <a:solidFill>
                <a:schemeClr val="bg1"/>
              </a:solidFill>
              <a:latin typeface="+mn-lt"/>
              <a:cs typeface="Arial" pitchFamily="34" charset="0"/>
            </a:rPr>
            <a:t>3</a:t>
          </a:r>
        </a:p>
      </xdr:txBody>
    </xdr:sp>
    <xdr:clientData/>
  </xdr:twoCellAnchor>
  <xdr:twoCellAnchor>
    <xdr:from>
      <xdr:col>8</xdr:col>
      <xdr:colOff>113242</xdr:colOff>
      <xdr:row>34</xdr:row>
      <xdr:rowOff>55033</xdr:rowOff>
    </xdr:from>
    <xdr:to>
      <xdr:col>10</xdr:col>
      <xdr:colOff>10584</xdr:colOff>
      <xdr:row>35</xdr:row>
      <xdr:rowOff>158750</xdr:rowOff>
    </xdr:to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/>
      </xdr:nvSpPr>
      <xdr:spPr>
        <a:xfrm>
          <a:off x="4992159" y="6362700"/>
          <a:ext cx="384175" cy="294217"/>
        </a:xfrm>
        <a:prstGeom prst="rect">
          <a:avLst/>
        </a:prstGeom>
        <a:solidFill>
          <a:schemeClr val="tx2">
            <a:lumMod val="50000"/>
          </a:schemeClr>
        </a:solidFill>
        <a:ln w="25400" cmpd="dbl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en-US" sz="1400" i="1">
              <a:solidFill>
                <a:schemeClr val="bg1"/>
              </a:solidFill>
              <a:latin typeface="+mn-lt"/>
              <a:cs typeface="Arial" pitchFamily="34" charset="0"/>
            </a:rPr>
            <a:t>4</a:t>
          </a:r>
        </a:p>
      </xdr:txBody>
    </xdr:sp>
    <xdr:clientData/>
  </xdr:twoCellAnchor>
  <xdr:twoCellAnchor>
    <xdr:from>
      <xdr:col>8</xdr:col>
      <xdr:colOff>124883</xdr:colOff>
      <xdr:row>36</xdr:row>
      <xdr:rowOff>42334</xdr:rowOff>
    </xdr:from>
    <xdr:to>
      <xdr:col>10</xdr:col>
      <xdr:colOff>0</xdr:colOff>
      <xdr:row>37</xdr:row>
      <xdr:rowOff>179916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/>
      </xdr:nvSpPr>
      <xdr:spPr>
        <a:xfrm>
          <a:off x="5003800" y="6731001"/>
          <a:ext cx="361950" cy="328082"/>
        </a:xfrm>
        <a:prstGeom prst="rect">
          <a:avLst/>
        </a:prstGeom>
        <a:solidFill>
          <a:schemeClr val="tx2">
            <a:lumMod val="50000"/>
          </a:schemeClr>
        </a:solidFill>
        <a:ln w="25400" cmpd="dbl">
          <a:solidFill>
            <a:srgbClr val="C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pPr algn="ctr"/>
          <a:r>
            <a:rPr lang="en-US" sz="1400" i="1">
              <a:solidFill>
                <a:schemeClr val="bg1"/>
              </a:solidFill>
              <a:latin typeface="+mn-lt"/>
              <a:cs typeface="Arial" pitchFamily="34" charset="0"/>
            </a:rPr>
            <a:t>5</a:t>
          </a:r>
        </a:p>
      </xdr:txBody>
    </xdr:sp>
    <xdr:clientData/>
  </xdr:twoCellAnchor>
  <xdr:twoCellAnchor editAs="oneCell">
    <xdr:from>
      <xdr:col>0</xdr:col>
      <xdr:colOff>477309</xdr:colOff>
      <xdr:row>0</xdr:row>
      <xdr:rowOff>116418</xdr:rowOff>
    </xdr:from>
    <xdr:to>
      <xdr:col>6</xdr:col>
      <xdr:colOff>857251</xdr:colOff>
      <xdr:row>4</xdr:row>
      <xdr:rowOff>6366</xdr:rowOff>
    </xdr:to>
    <xdr:pic>
      <xdr:nvPicPr>
        <xdr:cNvPr id="13" name="Picture 487" descr="timelylogo_03.png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77309" y="116418"/>
          <a:ext cx="3597275" cy="65194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</xdr:col>
      <xdr:colOff>359833</xdr:colOff>
      <xdr:row>48</xdr:row>
      <xdr:rowOff>131233</xdr:rowOff>
    </xdr:from>
    <xdr:to>
      <xdr:col>1</xdr:col>
      <xdr:colOff>550333</xdr:colOff>
      <xdr:row>49</xdr:row>
      <xdr:rowOff>106892</xdr:rowOff>
    </xdr:to>
    <xdr:sp macro="" textlink="">
      <xdr:nvSpPr>
        <xdr:cNvPr id="14" name="Down Arrow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/>
      </xdr:nvSpPr>
      <xdr:spPr>
        <a:xfrm>
          <a:off x="973666" y="9105900"/>
          <a:ext cx="190500" cy="219075"/>
        </a:xfrm>
        <a:prstGeom prst="downArrow">
          <a:avLst/>
        </a:prstGeom>
        <a:solidFill>
          <a:schemeClr val="accent2">
            <a:lumMod val="60000"/>
            <a:lumOff val="40000"/>
          </a:schemeClr>
        </a:solidFill>
        <a:ln w="1905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</xdr:col>
      <xdr:colOff>148166</xdr:colOff>
      <xdr:row>37</xdr:row>
      <xdr:rowOff>14817</xdr:rowOff>
    </xdr:from>
    <xdr:to>
      <xdr:col>3</xdr:col>
      <xdr:colOff>338666</xdr:colOff>
      <xdr:row>37</xdr:row>
      <xdr:rowOff>180976</xdr:rowOff>
    </xdr:to>
    <xdr:sp macro="" textlink="">
      <xdr:nvSpPr>
        <xdr:cNvPr id="16" name="Down Arrow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/>
      </xdr:nvSpPr>
      <xdr:spPr>
        <a:xfrm>
          <a:off x="1714499" y="7137400"/>
          <a:ext cx="190500" cy="166159"/>
        </a:xfrm>
        <a:prstGeom prst="downArrow">
          <a:avLst/>
        </a:prstGeom>
        <a:solidFill>
          <a:schemeClr val="accent2">
            <a:lumMod val="60000"/>
            <a:lumOff val="40000"/>
          </a:schemeClr>
        </a:solidFill>
        <a:ln w="1905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486834</xdr:colOff>
      <xdr:row>37</xdr:row>
      <xdr:rowOff>31751</xdr:rowOff>
    </xdr:from>
    <xdr:to>
      <xdr:col>5</xdr:col>
      <xdr:colOff>63501</xdr:colOff>
      <xdr:row>38</xdr:row>
      <xdr:rowOff>7410</xdr:rowOff>
    </xdr:to>
    <xdr:sp macro="" textlink="">
      <xdr:nvSpPr>
        <xdr:cNvPr id="17" name="Down Arrow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/>
      </xdr:nvSpPr>
      <xdr:spPr>
        <a:xfrm>
          <a:off x="2476501" y="7154334"/>
          <a:ext cx="190500" cy="166159"/>
        </a:xfrm>
        <a:prstGeom prst="downArrow">
          <a:avLst/>
        </a:prstGeom>
        <a:solidFill>
          <a:schemeClr val="accent2">
            <a:lumMod val="60000"/>
            <a:lumOff val="40000"/>
          </a:schemeClr>
        </a:solidFill>
        <a:ln w="1905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5</xdr:col>
      <xdr:colOff>565152</xdr:colOff>
      <xdr:row>37</xdr:row>
      <xdr:rowOff>35981</xdr:rowOff>
    </xdr:from>
    <xdr:to>
      <xdr:col>6</xdr:col>
      <xdr:colOff>141819</xdr:colOff>
      <xdr:row>38</xdr:row>
      <xdr:rowOff>11640</xdr:rowOff>
    </xdr:to>
    <xdr:sp macro="" textlink="">
      <xdr:nvSpPr>
        <xdr:cNvPr id="18" name="Down Arrow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/>
      </xdr:nvSpPr>
      <xdr:spPr>
        <a:xfrm>
          <a:off x="3168652" y="7158564"/>
          <a:ext cx="190500" cy="166159"/>
        </a:xfrm>
        <a:prstGeom prst="downArrow">
          <a:avLst/>
        </a:prstGeom>
        <a:solidFill>
          <a:schemeClr val="accent2">
            <a:lumMod val="60000"/>
            <a:lumOff val="40000"/>
          </a:schemeClr>
        </a:solidFill>
        <a:ln w="1905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6</xdr:col>
      <xdr:colOff>622302</xdr:colOff>
      <xdr:row>37</xdr:row>
      <xdr:rowOff>29633</xdr:rowOff>
    </xdr:from>
    <xdr:to>
      <xdr:col>6</xdr:col>
      <xdr:colOff>812802</xdr:colOff>
      <xdr:row>38</xdr:row>
      <xdr:rowOff>5292</xdr:rowOff>
    </xdr:to>
    <xdr:sp macro="" textlink="">
      <xdr:nvSpPr>
        <xdr:cNvPr id="19" name="Down Arrow 18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/>
      </xdr:nvSpPr>
      <xdr:spPr>
        <a:xfrm>
          <a:off x="3839635" y="7152216"/>
          <a:ext cx="190500" cy="166159"/>
        </a:xfrm>
        <a:prstGeom prst="downArrow">
          <a:avLst/>
        </a:prstGeom>
        <a:solidFill>
          <a:schemeClr val="accent2">
            <a:lumMod val="60000"/>
            <a:lumOff val="40000"/>
          </a:schemeClr>
        </a:solidFill>
        <a:ln w="19050">
          <a:solidFill>
            <a:schemeClr val="accent2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26</xdr:col>
      <xdr:colOff>133350</xdr:colOff>
      <xdr:row>35</xdr:row>
      <xdr:rowOff>161924</xdr:rowOff>
    </xdr:from>
    <xdr:to>
      <xdr:col>27</xdr:col>
      <xdr:colOff>152400</xdr:colOff>
      <xdr:row>36</xdr:row>
      <xdr:rowOff>139700</xdr:rowOff>
    </xdr:to>
    <xdr:sp macro="" textlink="">
      <xdr:nvSpPr>
        <xdr:cNvPr id="132" name="TextBox 131">
          <a:extLst>
            <a:ext uri="{FF2B5EF4-FFF2-40B4-BE49-F238E27FC236}">
              <a16:creationId xmlns:a16="http://schemas.microsoft.com/office/drawing/2014/main" id="{00000000-0008-0000-0100-000084000000}"/>
            </a:ext>
          </a:extLst>
        </xdr:cNvPr>
        <xdr:cNvSpPr txBox="1"/>
      </xdr:nvSpPr>
      <xdr:spPr>
        <a:xfrm>
          <a:off x="11753850" y="9496424"/>
          <a:ext cx="387350" cy="257176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32</xdr:col>
      <xdr:colOff>12700</xdr:colOff>
      <xdr:row>25</xdr:row>
      <xdr:rowOff>203200</xdr:rowOff>
    </xdr:from>
    <xdr:to>
      <xdr:col>35</xdr:col>
      <xdr:colOff>12700</xdr:colOff>
      <xdr:row>29</xdr:row>
      <xdr:rowOff>190500</xdr:rowOff>
    </xdr:to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00000000-0008-0000-0100-0000A6000000}"/>
            </a:ext>
          </a:extLst>
        </xdr:cNvPr>
        <xdr:cNvSpPr txBox="1"/>
      </xdr:nvSpPr>
      <xdr:spPr>
        <a:xfrm>
          <a:off x="15138400" y="6743700"/>
          <a:ext cx="952500" cy="11049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000" b="1" i="1"/>
            <a:t>     CL         Govt. 86 Mortise</a:t>
          </a:r>
          <a:r>
            <a:rPr lang="en-US" sz="1000" b="1" i="1" baseline="0"/>
            <a:t> </a:t>
          </a:r>
          <a:r>
            <a:rPr lang="en-US" sz="1000" b="1" i="1"/>
            <a:t> Lock - Strike</a:t>
          </a:r>
          <a:r>
            <a:rPr lang="en-US" sz="1000" b="1" i="1" baseline="0"/>
            <a:t> is 3/8" higher than lock centerline</a:t>
          </a:r>
          <a:endParaRPr lang="en-US" sz="1000" b="1" i="1"/>
        </a:p>
      </xdr:txBody>
    </xdr:sp>
    <xdr:clientData/>
  </xdr:twoCellAnchor>
  <xdr:twoCellAnchor>
    <xdr:from>
      <xdr:col>8</xdr:col>
      <xdr:colOff>97156</xdr:colOff>
      <xdr:row>14</xdr:row>
      <xdr:rowOff>123825</xdr:rowOff>
    </xdr:from>
    <xdr:to>
      <xdr:col>8</xdr:col>
      <xdr:colOff>142875</xdr:colOff>
      <xdr:row>15</xdr:row>
      <xdr:rowOff>193675</xdr:rowOff>
    </xdr:to>
    <xdr:sp macro="" textlink="">
      <xdr:nvSpPr>
        <xdr:cNvPr id="2" name="Ca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3850006" y="3543300"/>
          <a:ext cx="45719" cy="346075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8</xdr:col>
      <xdr:colOff>95250</xdr:colOff>
      <xdr:row>35</xdr:row>
      <xdr:rowOff>76200</xdr:rowOff>
    </xdr:from>
    <xdr:to>
      <xdr:col>8</xdr:col>
      <xdr:colOff>140969</xdr:colOff>
      <xdr:row>36</xdr:row>
      <xdr:rowOff>142875</xdr:rowOff>
    </xdr:to>
    <xdr:sp macro="" textlink="">
      <xdr:nvSpPr>
        <xdr:cNvPr id="3" name="Can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3848100" y="9296400"/>
          <a:ext cx="45719" cy="342900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18</xdr:col>
      <xdr:colOff>9525</xdr:colOff>
      <xdr:row>25</xdr:row>
      <xdr:rowOff>104775</xdr:rowOff>
    </xdr:from>
    <xdr:to>
      <xdr:col>18</xdr:col>
      <xdr:colOff>57150</xdr:colOff>
      <xdr:row>26</xdr:row>
      <xdr:rowOff>104775</xdr:rowOff>
    </xdr:to>
    <xdr:sp macro="" textlink="">
      <xdr:nvSpPr>
        <xdr:cNvPr id="4" name="Can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SpPr/>
      </xdr:nvSpPr>
      <xdr:spPr>
        <a:xfrm>
          <a:off x="8366125" y="6645275"/>
          <a:ext cx="47625" cy="279400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 editAs="oneCell">
    <xdr:from>
      <xdr:col>0</xdr:col>
      <xdr:colOff>66675</xdr:colOff>
      <xdr:row>1</xdr:row>
      <xdr:rowOff>76200</xdr:rowOff>
    </xdr:from>
    <xdr:to>
      <xdr:col>6</xdr:col>
      <xdr:colOff>393559</xdr:colOff>
      <xdr:row>3</xdr:row>
      <xdr:rowOff>47625</xdr:rowOff>
    </xdr:to>
    <xdr:pic>
      <xdr:nvPicPr>
        <xdr:cNvPr id="5" name="Picture 487" descr="timelylogo_03.png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66675" y="76200"/>
          <a:ext cx="2892284" cy="5238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20</xdr:col>
      <xdr:colOff>504826</xdr:colOff>
      <xdr:row>0</xdr:row>
      <xdr:rowOff>47626</xdr:rowOff>
    </xdr:from>
    <xdr:to>
      <xdr:col>21</xdr:col>
      <xdr:colOff>561975</xdr:colOff>
      <xdr:row>1</xdr:row>
      <xdr:rowOff>142876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SpPr txBox="1"/>
      </xdr:nvSpPr>
      <xdr:spPr>
        <a:xfrm>
          <a:off x="8924926" y="47626"/>
          <a:ext cx="666749" cy="285750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i="1">
              <a:solidFill>
                <a:schemeClr val="bg2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Page 1</a:t>
          </a:r>
        </a:p>
      </xdr:txBody>
    </xdr:sp>
    <xdr:clientData/>
  </xdr:twoCellAnchor>
  <xdr:twoCellAnchor>
    <xdr:from>
      <xdr:col>26</xdr:col>
      <xdr:colOff>0</xdr:colOff>
      <xdr:row>14</xdr:row>
      <xdr:rowOff>139700</xdr:rowOff>
    </xdr:from>
    <xdr:to>
      <xdr:col>26</xdr:col>
      <xdr:colOff>45719</xdr:colOff>
      <xdr:row>15</xdr:row>
      <xdr:rowOff>206375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SpPr/>
      </xdr:nvSpPr>
      <xdr:spPr>
        <a:xfrm>
          <a:off x="12661900" y="3606800"/>
          <a:ext cx="45719" cy="346075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12700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26</xdr:col>
      <xdr:colOff>0</xdr:colOff>
      <xdr:row>35</xdr:row>
      <xdr:rowOff>104775</xdr:rowOff>
    </xdr:from>
    <xdr:to>
      <xdr:col>26</xdr:col>
      <xdr:colOff>36194</xdr:colOff>
      <xdr:row>36</xdr:row>
      <xdr:rowOff>171450</xdr:rowOff>
    </xdr:to>
    <xdr:sp macro="" textlink="">
      <xdr:nvSpPr>
        <xdr:cNvPr id="11" name="Rectangle 10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/>
      </xdr:nvSpPr>
      <xdr:spPr>
        <a:xfrm>
          <a:off x="11725275" y="9324975"/>
          <a:ext cx="36194" cy="3429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12700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40</xdr:col>
      <xdr:colOff>107950</xdr:colOff>
      <xdr:row>0</xdr:row>
      <xdr:rowOff>82550</xdr:rowOff>
    </xdr:from>
    <xdr:to>
      <xdr:col>41</xdr:col>
      <xdr:colOff>336550</xdr:colOff>
      <xdr:row>1</xdr:row>
      <xdr:rowOff>168275</xdr:rowOff>
    </xdr:to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00000000-0008-0000-0100-00000C000000}"/>
            </a:ext>
          </a:extLst>
        </xdr:cNvPr>
        <xdr:cNvSpPr txBox="1"/>
      </xdr:nvSpPr>
      <xdr:spPr>
        <a:xfrm>
          <a:off x="19069050" y="82550"/>
          <a:ext cx="762000" cy="28892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i="1">
              <a:solidFill>
                <a:schemeClr val="bg2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Page 2</a:t>
          </a:r>
        </a:p>
      </xdr:txBody>
    </xdr:sp>
    <xdr:clientData/>
  </xdr:twoCellAnchor>
  <xdr:twoCellAnchor>
    <xdr:from>
      <xdr:col>34</xdr:col>
      <xdr:colOff>266700</xdr:colOff>
      <xdr:row>25</xdr:row>
      <xdr:rowOff>47625</xdr:rowOff>
    </xdr:from>
    <xdr:to>
      <xdr:col>35</xdr:col>
      <xdr:colOff>304800</xdr:colOff>
      <xdr:row>27</xdr:row>
      <xdr:rowOff>60325</xdr:rowOff>
    </xdr:to>
    <xdr:sp macro="" textlink="">
      <xdr:nvSpPr>
        <xdr:cNvPr id="13" name="Rectangl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SpPr/>
      </xdr:nvSpPr>
      <xdr:spPr>
        <a:xfrm>
          <a:off x="16027400" y="6588125"/>
          <a:ext cx="355600" cy="571500"/>
        </a:xfrm>
        <a:prstGeom prst="rect">
          <a:avLst/>
        </a:prstGeom>
        <a:noFill/>
        <a:ln w="15875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34</xdr:col>
      <xdr:colOff>304800</xdr:colOff>
      <xdr:row>25</xdr:row>
      <xdr:rowOff>139700</xdr:rowOff>
    </xdr:from>
    <xdr:to>
      <xdr:col>35</xdr:col>
      <xdr:colOff>203200</xdr:colOff>
      <xdr:row>26</xdr:row>
      <xdr:rowOff>88900</xdr:rowOff>
    </xdr:to>
    <xdr:sp macro="" textlink="">
      <xdr:nvSpPr>
        <xdr:cNvPr id="14" name="Oval 13"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SpPr/>
      </xdr:nvSpPr>
      <xdr:spPr>
        <a:xfrm>
          <a:off x="16865600" y="6680200"/>
          <a:ext cx="215900" cy="228600"/>
        </a:xfrm>
        <a:prstGeom prst="ellipse">
          <a:avLst/>
        </a:prstGeom>
        <a:noFill/>
        <a:ln w="1270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24</xdr:col>
      <xdr:colOff>101600</xdr:colOff>
      <xdr:row>15</xdr:row>
      <xdr:rowOff>38100</xdr:rowOff>
    </xdr:from>
    <xdr:to>
      <xdr:col>26</xdr:col>
      <xdr:colOff>228600</xdr:colOff>
      <xdr:row>15</xdr:row>
      <xdr:rowOff>38100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100-000010000000}"/>
            </a:ext>
          </a:extLst>
        </xdr:cNvPr>
        <xdr:cNvCxnSpPr/>
      </xdr:nvCxnSpPr>
      <xdr:spPr>
        <a:xfrm>
          <a:off x="11468100" y="3784600"/>
          <a:ext cx="1422400" cy="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431800</xdr:colOff>
      <xdr:row>15</xdr:row>
      <xdr:rowOff>38100</xdr:rowOff>
    </xdr:from>
    <xdr:to>
      <xdr:col>11</xdr:col>
      <xdr:colOff>0</xdr:colOff>
      <xdr:row>15</xdr:row>
      <xdr:rowOff>38100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100-000011000000}"/>
            </a:ext>
          </a:extLst>
        </xdr:cNvPr>
        <xdr:cNvCxnSpPr/>
      </xdr:nvCxnSpPr>
      <xdr:spPr>
        <a:xfrm>
          <a:off x="2641600" y="3784600"/>
          <a:ext cx="1727200" cy="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177800</xdr:colOff>
      <xdr:row>25</xdr:row>
      <xdr:rowOff>254000</xdr:rowOff>
    </xdr:from>
    <xdr:to>
      <xdr:col>21</xdr:col>
      <xdr:colOff>114300</xdr:colOff>
      <xdr:row>25</xdr:row>
      <xdr:rowOff>266700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100-000012000000}"/>
            </a:ext>
          </a:extLst>
        </xdr:cNvPr>
        <xdr:cNvCxnSpPr/>
      </xdr:nvCxnSpPr>
      <xdr:spPr>
        <a:xfrm flipV="1">
          <a:off x="8089900" y="6794500"/>
          <a:ext cx="1435100" cy="1270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50800</xdr:colOff>
      <xdr:row>35</xdr:row>
      <xdr:rowOff>241300</xdr:rowOff>
    </xdr:from>
    <xdr:to>
      <xdr:col>11</xdr:col>
      <xdr:colOff>76200</xdr:colOff>
      <xdr:row>35</xdr:row>
      <xdr:rowOff>241300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CxnSpPr/>
      </xdr:nvCxnSpPr>
      <xdr:spPr>
        <a:xfrm>
          <a:off x="2717800" y="9575800"/>
          <a:ext cx="1727200" cy="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50800</xdr:colOff>
      <xdr:row>35</xdr:row>
      <xdr:rowOff>269875</xdr:rowOff>
    </xdr:from>
    <xdr:to>
      <xdr:col>26</xdr:col>
      <xdr:colOff>177800</xdr:colOff>
      <xdr:row>35</xdr:row>
      <xdr:rowOff>269875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100-000016000000}"/>
            </a:ext>
          </a:extLst>
        </xdr:cNvPr>
        <xdr:cNvCxnSpPr/>
      </xdr:nvCxnSpPr>
      <xdr:spPr>
        <a:xfrm>
          <a:off x="10502900" y="9604375"/>
          <a:ext cx="1295400" cy="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228600</xdr:colOff>
      <xdr:row>25</xdr:row>
      <xdr:rowOff>266700</xdr:rowOff>
    </xdr:from>
    <xdr:to>
      <xdr:col>38</xdr:col>
      <xdr:colOff>241300</xdr:colOff>
      <xdr:row>25</xdr:row>
      <xdr:rowOff>266700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CxnSpPr/>
      </xdr:nvCxnSpPr>
      <xdr:spPr>
        <a:xfrm>
          <a:off x="15989300" y="6807200"/>
          <a:ext cx="1651000" cy="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25400</xdr:colOff>
      <xdr:row>14</xdr:row>
      <xdr:rowOff>127000</xdr:rowOff>
    </xdr:from>
    <xdr:to>
      <xdr:col>12</xdr:col>
      <xdr:colOff>38100</xdr:colOff>
      <xdr:row>14</xdr:row>
      <xdr:rowOff>127000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CxnSpPr/>
      </xdr:nvCxnSpPr>
      <xdr:spPr>
        <a:xfrm>
          <a:off x="4216400" y="3594100"/>
          <a:ext cx="8128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88900</xdr:colOff>
      <xdr:row>14</xdr:row>
      <xdr:rowOff>127000</xdr:rowOff>
    </xdr:from>
    <xdr:to>
      <xdr:col>28</xdr:col>
      <xdr:colOff>101600</xdr:colOff>
      <xdr:row>14</xdr:row>
      <xdr:rowOff>127000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100-00001D000000}"/>
            </a:ext>
          </a:extLst>
        </xdr:cNvPr>
        <xdr:cNvCxnSpPr/>
      </xdr:nvCxnSpPr>
      <xdr:spPr>
        <a:xfrm>
          <a:off x="12750800" y="3594100"/>
          <a:ext cx="13208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25400</xdr:colOff>
      <xdr:row>35</xdr:row>
      <xdr:rowOff>101600</xdr:rowOff>
    </xdr:from>
    <xdr:to>
      <xdr:col>13</xdr:col>
      <xdr:colOff>38100</xdr:colOff>
      <xdr:row>35</xdr:row>
      <xdr:rowOff>101600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100-000020000000}"/>
            </a:ext>
          </a:extLst>
        </xdr:cNvPr>
        <xdr:cNvCxnSpPr/>
      </xdr:nvCxnSpPr>
      <xdr:spPr>
        <a:xfrm>
          <a:off x="4216400" y="9436100"/>
          <a:ext cx="14986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92075</xdr:colOff>
      <xdr:row>35</xdr:row>
      <xdr:rowOff>104775</xdr:rowOff>
    </xdr:from>
    <xdr:to>
      <xdr:col>28</xdr:col>
      <xdr:colOff>688975</xdr:colOff>
      <xdr:row>35</xdr:row>
      <xdr:rowOff>104775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100-000022000000}"/>
            </a:ext>
          </a:extLst>
        </xdr:cNvPr>
        <xdr:cNvCxnSpPr/>
      </xdr:nvCxnSpPr>
      <xdr:spPr>
        <a:xfrm>
          <a:off x="11817350" y="9324975"/>
          <a:ext cx="17208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190500</xdr:colOff>
      <xdr:row>40</xdr:row>
      <xdr:rowOff>76200</xdr:rowOff>
    </xdr:from>
    <xdr:to>
      <xdr:col>25</xdr:col>
      <xdr:colOff>333375</xdr:colOff>
      <xdr:row>40</xdr:row>
      <xdr:rowOff>76200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CxnSpPr/>
      </xdr:nvCxnSpPr>
      <xdr:spPr>
        <a:xfrm>
          <a:off x="10839450" y="10677525"/>
          <a:ext cx="828675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152400</xdr:colOff>
      <xdr:row>40</xdr:row>
      <xdr:rowOff>9525</xdr:rowOff>
    </xdr:from>
    <xdr:to>
      <xdr:col>25</xdr:col>
      <xdr:colOff>361950</xdr:colOff>
      <xdr:row>40</xdr:row>
      <xdr:rowOff>9525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100-000025000000}"/>
            </a:ext>
          </a:extLst>
        </xdr:cNvPr>
        <xdr:cNvCxnSpPr/>
      </xdr:nvCxnSpPr>
      <xdr:spPr>
        <a:xfrm>
          <a:off x="10801350" y="10610850"/>
          <a:ext cx="8953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76200</xdr:colOff>
      <xdr:row>10</xdr:row>
      <xdr:rowOff>0</xdr:rowOff>
    </xdr:from>
    <xdr:to>
      <xdr:col>40</xdr:col>
      <xdr:colOff>25400</xdr:colOff>
      <xdr:row>10</xdr:row>
      <xdr:rowOff>0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100-000027000000}"/>
            </a:ext>
          </a:extLst>
        </xdr:cNvPr>
        <xdr:cNvCxnSpPr/>
      </xdr:nvCxnSpPr>
      <xdr:spPr>
        <a:xfrm>
          <a:off x="16878300" y="2578100"/>
          <a:ext cx="20701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76200</xdr:colOff>
      <xdr:row>40</xdr:row>
      <xdr:rowOff>0</xdr:rowOff>
    </xdr:from>
    <xdr:to>
      <xdr:col>40</xdr:col>
      <xdr:colOff>25400</xdr:colOff>
      <xdr:row>40</xdr:row>
      <xdr:rowOff>0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CxnSpPr/>
      </xdr:nvCxnSpPr>
      <xdr:spPr>
        <a:xfrm>
          <a:off x="16878300" y="10731500"/>
          <a:ext cx="20701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495300</xdr:colOff>
      <xdr:row>10</xdr:row>
      <xdr:rowOff>0</xdr:rowOff>
    </xdr:from>
    <xdr:to>
      <xdr:col>25</xdr:col>
      <xdr:colOff>317500</xdr:colOff>
      <xdr:row>10</xdr:row>
      <xdr:rowOff>0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100-00002A000000}"/>
            </a:ext>
          </a:extLst>
        </xdr:cNvPr>
        <xdr:cNvCxnSpPr/>
      </xdr:nvCxnSpPr>
      <xdr:spPr>
        <a:xfrm>
          <a:off x="11252200" y="2578100"/>
          <a:ext cx="11176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234950</xdr:colOff>
      <xdr:row>10</xdr:row>
      <xdr:rowOff>12700</xdr:rowOff>
    </xdr:from>
    <xdr:to>
      <xdr:col>7</xdr:col>
      <xdr:colOff>374650</xdr:colOff>
      <xdr:row>10</xdr:row>
      <xdr:rowOff>12700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100-00002F000000}"/>
            </a:ext>
          </a:extLst>
        </xdr:cNvPr>
        <xdr:cNvCxnSpPr/>
      </xdr:nvCxnSpPr>
      <xdr:spPr>
        <a:xfrm>
          <a:off x="2435225" y="2555875"/>
          <a:ext cx="12827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254000</xdr:colOff>
      <xdr:row>40</xdr:row>
      <xdr:rowOff>98425</xdr:rowOff>
    </xdr:from>
    <xdr:to>
      <xdr:col>7</xdr:col>
      <xdr:colOff>361950</xdr:colOff>
      <xdr:row>40</xdr:row>
      <xdr:rowOff>98425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100-000031000000}"/>
            </a:ext>
          </a:extLst>
        </xdr:cNvPr>
        <xdr:cNvCxnSpPr/>
      </xdr:nvCxnSpPr>
      <xdr:spPr>
        <a:xfrm>
          <a:off x="2454275" y="10699750"/>
          <a:ext cx="12509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338138</xdr:colOff>
      <xdr:row>26</xdr:row>
      <xdr:rowOff>14287</xdr:rowOff>
    </xdr:from>
    <xdr:to>
      <xdr:col>6</xdr:col>
      <xdr:colOff>339726</xdr:colOff>
      <xdr:row>35</xdr:row>
      <xdr:rowOff>252413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100-000032000000}"/>
            </a:ext>
          </a:extLst>
        </xdr:cNvPr>
        <xdr:cNvCxnSpPr/>
      </xdr:nvCxnSpPr>
      <xdr:spPr>
        <a:xfrm flipH="1">
          <a:off x="2995613" y="6748462"/>
          <a:ext cx="1588" cy="2724151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314325</xdr:colOff>
      <xdr:row>10</xdr:row>
      <xdr:rowOff>0</xdr:rowOff>
    </xdr:from>
    <xdr:to>
      <xdr:col>11</xdr:col>
      <xdr:colOff>315913</xdr:colOff>
      <xdr:row>11</xdr:row>
      <xdr:rowOff>266700</xdr:rowOff>
    </xdr:to>
    <xdr:cxnSp macro="">
      <xdr:nvCxnSpPr>
        <xdr:cNvPr id="55" name="Straight Connector 54">
          <a:extLst>
            <a:ext uri="{FF2B5EF4-FFF2-40B4-BE49-F238E27FC236}">
              <a16:creationId xmlns:a16="http://schemas.microsoft.com/office/drawing/2014/main" id="{00000000-0008-0000-0100-000037000000}"/>
            </a:ext>
          </a:extLst>
        </xdr:cNvPr>
        <xdr:cNvCxnSpPr/>
      </xdr:nvCxnSpPr>
      <xdr:spPr>
        <a:xfrm flipH="1">
          <a:off x="4676775" y="2543175"/>
          <a:ext cx="1588" cy="3143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342900</xdr:colOff>
      <xdr:row>10</xdr:row>
      <xdr:rowOff>9525</xdr:rowOff>
    </xdr:from>
    <xdr:to>
      <xdr:col>6</xdr:col>
      <xdr:colOff>344488</xdr:colOff>
      <xdr:row>13</xdr:row>
      <xdr:rowOff>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100-000039000000}"/>
            </a:ext>
          </a:extLst>
        </xdr:cNvPr>
        <xdr:cNvCxnSpPr/>
      </xdr:nvCxnSpPr>
      <xdr:spPr>
        <a:xfrm flipH="1">
          <a:off x="3000375" y="2552700"/>
          <a:ext cx="1588" cy="5905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338138</xdr:colOff>
      <xdr:row>15</xdr:row>
      <xdr:rowOff>42862</xdr:rowOff>
    </xdr:from>
    <xdr:to>
      <xdr:col>6</xdr:col>
      <xdr:colOff>339727</xdr:colOff>
      <xdr:row>25</xdr:row>
      <xdr:rowOff>4762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100-00003C000000}"/>
            </a:ext>
          </a:extLst>
        </xdr:cNvPr>
        <xdr:cNvCxnSpPr/>
      </xdr:nvCxnSpPr>
      <xdr:spPr>
        <a:xfrm flipH="1">
          <a:off x="2995613" y="3738562"/>
          <a:ext cx="1589" cy="27241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338138</xdr:colOff>
      <xdr:row>14</xdr:row>
      <xdr:rowOff>14287</xdr:rowOff>
    </xdr:from>
    <xdr:to>
      <xdr:col>6</xdr:col>
      <xdr:colOff>339726</xdr:colOff>
      <xdr:row>15</xdr:row>
      <xdr:rowOff>23812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100-00003E000000}"/>
            </a:ext>
          </a:extLst>
        </xdr:cNvPr>
        <xdr:cNvCxnSpPr/>
      </xdr:nvCxnSpPr>
      <xdr:spPr>
        <a:xfrm flipH="1">
          <a:off x="2995613" y="3433762"/>
          <a:ext cx="1588" cy="2857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338138</xdr:colOff>
      <xdr:row>35</xdr:row>
      <xdr:rowOff>228599</xdr:rowOff>
    </xdr:from>
    <xdr:to>
      <xdr:col>6</xdr:col>
      <xdr:colOff>339726</xdr:colOff>
      <xdr:row>36</xdr:row>
      <xdr:rowOff>266699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100-000045000000}"/>
            </a:ext>
          </a:extLst>
        </xdr:cNvPr>
        <xdr:cNvCxnSpPr/>
      </xdr:nvCxnSpPr>
      <xdr:spPr>
        <a:xfrm flipH="1">
          <a:off x="2995613" y="9448799"/>
          <a:ext cx="1588" cy="3143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342900</xdr:colOff>
      <xdr:row>38</xdr:row>
      <xdr:rowOff>14288</xdr:rowOff>
    </xdr:from>
    <xdr:to>
      <xdr:col>6</xdr:col>
      <xdr:colOff>342900</xdr:colOff>
      <xdr:row>40</xdr:row>
      <xdr:rowOff>90488</xdr:rowOff>
    </xdr:to>
    <xdr:cxnSp macro="">
      <xdr:nvCxnSpPr>
        <xdr:cNvPr id="70" name="Straight Connector 69">
          <a:extLst>
            <a:ext uri="{FF2B5EF4-FFF2-40B4-BE49-F238E27FC236}">
              <a16:creationId xmlns:a16="http://schemas.microsoft.com/office/drawing/2014/main" id="{00000000-0008-0000-0100-000046000000}"/>
            </a:ext>
          </a:extLst>
        </xdr:cNvPr>
        <xdr:cNvCxnSpPr/>
      </xdr:nvCxnSpPr>
      <xdr:spPr>
        <a:xfrm>
          <a:off x="3000375" y="10063163"/>
          <a:ext cx="0" cy="6286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309563</xdr:colOff>
      <xdr:row>13</xdr:row>
      <xdr:rowOff>9525</xdr:rowOff>
    </xdr:from>
    <xdr:to>
      <xdr:col>11</xdr:col>
      <xdr:colOff>314325</xdr:colOff>
      <xdr:row>14</xdr:row>
      <xdr:rowOff>128587</xdr:rowOff>
    </xdr:to>
    <xdr:cxnSp macro="">
      <xdr:nvCxnSpPr>
        <xdr:cNvPr id="73" name="Straight Connector 72">
          <a:extLst>
            <a:ext uri="{FF2B5EF4-FFF2-40B4-BE49-F238E27FC236}">
              <a16:creationId xmlns:a16="http://schemas.microsoft.com/office/drawing/2014/main" id="{00000000-0008-0000-0100-000049000000}"/>
            </a:ext>
          </a:extLst>
        </xdr:cNvPr>
        <xdr:cNvCxnSpPr/>
      </xdr:nvCxnSpPr>
      <xdr:spPr>
        <a:xfrm flipH="1">
          <a:off x="4672013" y="3152775"/>
          <a:ext cx="4762" cy="395287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371475</xdr:colOff>
      <xdr:row>10</xdr:row>
      <xdr:rowOff>1</xdr:rowOff>
    </xdr:from>
    <xdr:to>
      <xdr:col>12</xdr:col>
      <xdr:colOff>373068</xdr:colOff>
      <xdr:row>23</xdr:row>
      <xdr:rowOff>266700</xdr:rowOff>
    </xdr:to>
    <xdr:cxnSp macro="">
      <xdr:nvCxnSpPr>
        <xdr:cNvPr id="76" name="Straight Connector 75">
          <a:extLst>
            <a:ext uri="{FF2B5EF4-FFF2-40B4-BE49-F238E27FC236}">
              <a16:creationId xmlns:a16="http://schemas.microsoft.com/office/drawing/2014/main" id="{00000000-0008-0000-0100-00004C000000}"/>
            </a:ext>
          </a:extLst>
        </xdr:cNvPr>
        <xdr:cNvCxnSpPr/>
      </xdr:nvCxnSpPr>
      <xdr:spPr>
        <a:xfrm flipH="1">
          <a:off x="5353050" y="2543176"/>
          <a:ext cx="1593" cy="3629024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376238</xdr:colOff>
      <xdr:row>25</xdr:row>
      <xdr:rowOff>19050</xdr:rowOff>
    </xdr:from>
    <xdr:to>
      <xdr:col>12</xdr:col>
      <xdr:colOff>376239</xdr:colOff>
      <xdr:row>35</xdr:row>
      <xdr:rowOff>104772</xdr:rowOff>
    </xdr:to>
    <xdr:cxnSp macro="">
      <xdr:nvCxnSpPr>
        <xdr:cNvPr id="81" name="Straight Connector 80">
          <a:extLst>
            <a:ext uri="{FF2B5EF4-FFF2-40B4-BE49-F238E27FC236}">
              <a16:creationId xmlns:a16="http://schemas.microsoft.com/office/drawing/2014/main" id="{00000000-0008-0000-0100-000051000000}"/>
            </a:ext>
          </a:extLst>
        </xdr:cNvPr>
        <xdr:cNvCxnSpPr/>
      </xdr:nvCxnSpPr>
      <xdr:spPr>
        <a:xfrm>
          <a:off x="5357813" y="6477000"/>
          <a:ext cx="1" cy="2847972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</xdr:colOff>
      <xdr:row>28</xdr:row>
      <xdr:rowOff>57150</xdr:rowOff>
    </xdr:from>
    <xdr:to>
      <xdr:col>13</xdr:col>
      <xdr:colOff>676275</xdr:colOff>
      <xdr:row>28</xdr:row>
      <xdr:rowOff>57178</xdr:rowOff>
    </xdr:to>
    <xdr:cxnSp macro="">
      <xdr:nvCxnSpPr>
        <xdr:cNvPr id="90" name="Straight Connector 89">
          <a:extLst>
            <a:ext uri="{FF2B5EF4-FFF2-40B4-BE49-F238E27FC236}">
              <a16:creationId xmlns:a16="http://schemas.microsoft.com/office/drawing/2014/main" id="{00000000-0008-0000-0100-00005A000000}"/>
            </a:ext>
          </a:extLst>
        </xdr:cNvPr>
        <xdr:cNvCxnSpPr/>
      </xdr:nvCxnSpPr>
      <xdr:spPr>
        <a:xfrm flipV="1">
          <a:off x="4138612" y="7343775"/>
          <a:ext cx="2205038" cy="28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9525</xdr:colOff>
      <xdr:row>28</xdr:row>
      <xdr:rowOff>47625</xdr:rowOff>
    </xdr:from>
    <xdr:to>
      <xdr:col>18</xdr:col>
      <xdr:colOff>0</xdr:colOff>
      <xdr:row>28</xdr:row>
      <xdr:rowOff>47626</xdr:rowOff>
    </xdr:to>
    <xdr:cxnSp macro="">
      <xdr:nvCxnSpPr>
        <xdr:cNvPr id="93" name="Straight Connector 92">
          <a:extLst>
            <a:ext uri="{FF2B5EF4-FFF2-40B4-BE49-F238E27FC236}">
              <a16:creationId xmlns:a16="http://schemas.microsoft.com/office/drawing/2014/main" id="{00000000-0008-0000-0100-00005D000000}"/>
            </a:ext>
          </a:extLst>
        </xdr:cNvPr>
        <xdr:cNvCxnSpPr/>
      </xdr:nvCxnSpPr>
      <xdr:spPr>
        <a:xfrm>
          <a:off x="6858000" y="7334250"/>
          <a:ext cx="1476375" cy="1"/>
        </a:xfrm>
        <a:prstGeom prst="line">
          <a:avLst/>
        </a:prstGeom>
        <a:ln w="19050">
          <a:solidFill>
            <a:schemeClr val="tx1"/>
          </a:solidFill>
          <a:prstDash val="solid"/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323850</xdr:colOff>
      <xdr:row>9</xdr:row>
      <xdr:rowOff>123825</xdr:rowOff>
    </xdr:from>
    <xdr:to>
      <xdr:col>20</xdr:col>
      <xdr:colOff>325444</xdr:colOff>
      <xdr:row>14</xdr:row>
      <xdr:rowOff>266700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100-000069000000}"/>
            </a:ext>
          </a:extLst>
        </xdr:cNvPr>
        <xdr:cNvCxnSpPr/>
      </xdr:nvCxnSpPr>
      <xdr:spPr>
        <a:xfrm flipH="1">
          <a:off x="8896350" y="2562225"/>
          <a:ext cx="1594" cy="117157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38100</xdr:colOff>
      <xdr:row>10</xdr:row>
      <xdr:rowOff>0</xdr:rowOff>
    </xdr:from>
    <xdr:to>
      <xdr:col>21</xdr:col>
      <xdr:colOff>260350</xdr:colOff>
      <xdr:row>10</xdr:row>
      <xdr:rowOff>0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100-00006A000000}"/>
            </a:ext>
          </a:extLst>
        </xdr:cNvPr>
        <xdr:cNvCxnSpPr/>
      </xdr:nvCxnSpPr>
      <xdr:spPr>
        <a:xfrm>
          <a:off x="8524875" y="2543175"/>
          <a:ext cx="11176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323850</xdr:colOff>
      <xdr:row>17</xdr:row>
      <xdr:rowOff>28575</xdr:rowOff>
    </xdr:from>
    <xdr:to>
      <xdr:col>20</xdr:col>
      <xdr:colOff>325438</xdr:colOff>
      <xdr:row>25</xdr:row>
      <xdr:rowOff>266700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100-00006B000000}"/>
            </a:ext>
          </a:extLst>
        </xdr:cNvPr>
        <xdr:cNvCxnSpPr/>
      </xdr:nvCxnSpPr>
      <xdr:spPr>
        <a:xfrm flipH="1">
          <a:off x="9020175" y="4276725"/>
          <a:ext cx="1588" cy="244792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323850</xdr:colOff>
      <xdr:row>25</xdr:row>
      <xdr:rowOff>247650</xdr:rowOff>
    </xdr:from>
    <xdr:to>
      <xdr:col>20</xdr:col>
      <xdr:colOff>325444</xdr:colOff>
      <xdr:row>29</xdr:row>
      <xdr:rowOff>257175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100-00006E000000}"/>
            </a:ext>
          </a:extLst>
        </xdr:cNvPr>
        <xdr:cNvCxnSpPr/>
      </xdr:nvCxnSpPr>
      <xdr:spPr>
        <a:xfrm flipH="1">
          <a:off x="9020175" y="6705600"/>
          <a:ext cx="1594" cy="11144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323850</xdr:colOff>
      <xdr:row>32</xdr:row>
      <xdr:rowOff>9525</xdr:rowOff>
    </xdr:from>
    <xdr:to>
      <xdr:col>20</xdr:col>
      <xdr:colOff>325438</xdr:colOff>
      <xdr:row>41</xdr:row>
      <xdr:rowOff>0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100-000070000000}"/>
            </a:ext>
          </a:extLst>
        </xdr:cNvPr>
        <xdr:cNvCxnSpPr/>
      </xdr:nvCxnSpPr>
      <xdr:spPr>
        <a:xfrm flipH="1">
          <a:off x="8820150" y="8401050"/>
          <a:ext cx="1588" cy="23050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38100</xdr:colOff>
      <xdr:row>40</xdr:row>
      <xdr:rowOff>95250</xdr:rowOff>
    </xdr:from>
    <xdr:to>
      <xdr:col>21</xdr:col>
      <xdr:colOff>603250</xdr:colOff>
      <xdr:row>40</xdr:row>
      <xdr:rowOff>95250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100-000071000000}"/>
            </a:ext>
          </a:extLst>
        </xdr:cNvPr>
        <xdr:cNvCxnSpPr/>
      </xdr:nvCxnSpPr>
      <xdr:spPr>
        <a:xfrm>
          <a:off x="8524875" y="10696575"/>
          <a:ext cx="14605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352425</xdr:colOff>
      <xdr:row>10</xdr:row>
      <xdr:rowOff>9525</xdr:rowOff>
    </xdr:from>
    <xdr:to>
      <xdr:col>27</xdr:col>
      <xdr:colOff>354013</xdr:colOff>
      <xdr:row>12</xdr:row>
      <xdr:rowOff>0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100-00007B000000}"/>
            </a:ext>
          </a:extLst>
        </xdr:cNvPr>
        <xdr:cNvCxnSpPr/>
      </xdr:nvCxnSpPr>
      <xdr:spPr>
        <a:xfrm flipH="1">
          <a:off x="12506325" y="2552700"/>
          <a:ext cx="1588" cy="3143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352425</xdr:colOff>
      <xdr:row>13</xdr:row>
      <xdr:rowOff>9525</xdr:rowOff>
    </xdr:from>
    <xdr:to>
      <xdr:col>27</xdr:col>
      <xdr:colOff>357187</xdr:colOff>
      <xdr:row>14</xdr:row>
      <xdr:rowOff>128587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100-00007C000000}"/>
            </a:ext>
          </a:extLst>
        </xdr:cNvPr>
        <xdr:cNvCxnSpPr/>
      </xdr:nvCxnSpPr>
      <xdr:spPr>
        <a:xfrm flipH="1">
          <a:off x="12506325" y="3152775"/>
          <a:ext cx="4762" cy="395287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361950</xdr:colOff>
      <xdr:row>10</xdr:row>
      <xdr:rowOff>0</xdr:rowOff>
    </xdr:from>
    <xdr:to>
      <xdr:col>28</xdr:col>
      <xdr:colOff>363543</xdr:colOff>
      <xdr:row>23</xdr:row>
      <xdr:rowOff>266699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100-00007D000000}"/>
            </a:ext>
          </a:extLst>
        </xdr:cNvPr>
        <xdr:cNvCxnSpPr/>
      </xdr:nvCxnSpPr>
      <xdr:spPr>
        <a:xfrm flipH="1">
          <a:off x="13211175" y="2543175"/>
          <a:ext cx="1593" cy="3629024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352425</xdr:colOff>
      <xdr:row>25</xdr:row>
      <xdr:rowOff>19050</xdr:rowOff>
    </xdr:from>
    <xdr:to>
      <xdr:col>28</xdr:col>
      <xdr:colOff>352426</xdr:colOff>
      <xdr:row>35</xdr:row>
      <xdr:rowOff>104772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100-00007E000000}"/>
            </a:ext>
          </a:extLst>
        </xdr:cNvPr>
        <xdr:cNvCxnSpPr/>
      </xdr:nvCxnSpPr>
      <xdr:spPr>
        <a:xfrm>
          <a:off x="13201650" y="6477000"/>
          <a:ext cx="1" cy="2847972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647700</xdr:colOff>
      <xdr:row>14</xdr:row>
      <xdr:rowOff>9525</xdr:rowOff>
    </xdr:from>
    <xdr:to>
      <xdr:col>28</xdr:col>
      <xdr:colOff>342900</xdr:colOff>
      <xdr:row>14</xdr:row>
      <xdr:rowOff>209550</xdr:rowOff>
    </xdr:to>
    <xdr:sp macro="" textlink="">
      <xdr:nvSpPr>
        <xdr:cNvPr id="127" name="TextBox 126">
          <a:extLst>
            <a:ext uri="{FF2B5EF4-FFF2-40B4-BE49-F238E27FC236}">
              <a16:creationId xmlns:a16="http://schemas.microsoft.com/office/drawing/2014/main" id="{00000000-0008-0000-0100-00007F000000}"/>
            </a:ext>
          </a:extLst>
        </xdr:cNvPr>
        <xdr:cNvSpPr txBox="1"/>
      </xdr:nvSpPr>
      <xdr:spPr>
        <a:xfrm>
          <a:off x="12801600" y="3429000"/>
          <a:ext cx="390525" cy="200025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26</xdr:col>
      <xdr:colOff>152400</xdr:colOff>
      <xdr:row>14</xdr:row>
      <xdr:rowOff>209550</xdr:rowOff>
    </xdr:from>
    <xdr:to>
      <xdr:col>27</xdr:col>
      <xdr:colOff>114300</xdr:colOff>
      <xdr:row>15</xdr:row>
      <xdr:rowOff>133350</xdr:rowOff>
    </xdr:to>
    <xdr:sp macro="" textlink="">
      <xdr:nvSpPr>
        <xdr:cNvPr id="128" name="TextBox 127">
          <a:extLst>
            <a:ext uri="{FF2B5EF4-FFF2-40B4-BE49-F238E27FC236}">
              <a16:creationId xmlns:a16="http://schemas.microsoft.com/office/drawing/2014/main" id="{00000000-0008-0000-0100-000080000000}"/>
            </a:ext>
          </a:extLst>
        </xdr:cNvPr>
        <xdr:cNvSpPr txBox="1"/>
      </xdr:nvSpPr>
      <xdr:spPr>
        <a:xfrm>
          <a:off x="11877675" y="3629025"/>
          <a:ext cx="390525" cy="200025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28</xdr:col>
      <xdr:colOff>571500</xdr:colOff>
      <xdr:row>35</xdr:row>
      <xdr:rowOff>0</xdr:rowOff>
    </xdr:from>
    <xdr:to>
      <xdr:col>29</xdr:col>
      <xdr:colOff>266700</xdr:colOff>
      <xdr:row>35</xdr:row>
      <xdr:rowOff>200025</xdr:rowOff>
    </xdr:to>
    <xdr:sp macro="" textlink="">
      <xdr:nvSpPr>
        <xdr:cNvPr id="129" name="TextBox 128">
          <a:extLst>
            <a:ext uri="{FF2B5EF4-FFF2-40B4-BE49-F238E27FC236}">
              <a16:creationId xmlns:a16="http://schemas.microsoft.com/office/drawing/2014/main" id="{00000000-0008-0000-0100-000081000000}"/>
            </a:ext>
          </a:extLst>
        </xdr:cNvPr>
        <xdr:cNvSpPr txBox="1"/>
      </xdr:nvSpPr>
      <xdr:spPr>
        <a:xfrm>
          <a:off x="13420725" y="9220200"/>
          <a:ext cx="390525" cy="200025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11</xdr:col>
      <xdr:colOff>533400</xdr:colOff>
      <xdr:row>14</xdr:row>
      <xdr:rowOff>9525</xdr:rowOff>
    </xdr:from>
    <xdr:to>
      <xdr:col>12</xdr:col>
      <xdr:colOff>304800</xdr:colOff>
      <xdr:row>14</xdr:row>
      <xdr:rowOff>209550</xdr:rowOff>
    </xdr:to>
    <xdr:sp macro="" textlink="">
      <xdr:nvSpPr>
        <xdr:cNvPr id="130" name="TextBox 129">
          <a:extLst>
            <a:ext uri="{FF2B5EF4-FFF2-40B4-BE49-F238E27FC236}">
              <a16:creationId xmlns:a16="http://schemas.microsoft.com/office/drawing/2014/main" id="{00000000-0008-0000-0100-000082000000}"/>
            </a:ext>
          </a:extLst>
        </xdr:cNvPr>
        <xdr:cNvSpPr txBox="1"/>
      </xdr:nvSpPr>
      <xdr:spPr>
        <a:xfrm>
          <a:off x="4657725" y="3429000"/>
          <a:ext cx="390525" cy="20002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12</xdr:col>
      <xdr:colOff>666750</xdr:colOff>
      <xdr:row>35</xdr:row>
      <xdr:rowOff>0</xdr:rowOff>
    </xdr:from>
    <xdr:to>
      <xdr:col>13</xdr:col>
      <xdr:colOff>371475</xdr:colOff>
      <xdr:row>35</xdr:row>
      <xdr:rowOff>200025</xdr:rowOff>
    </xdr:to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100-000083000000}"/>
            </a:ext>
          </a:extLst>
        </xdr:cNvPr>
        <xdr:cNvSpPr txBox="1"/>
      </xdr:nvSpPr>
      <xdr:spPr>
        <a:xfrm>
          <a:off x="5410200" y="9220200"/>
          <a:ext cx="390525" cy="20002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24</xdr:col>
      <xdr:colOff>381000</xdr:colOff>
      <xdr:row>10</xdr:row>
      <xdr:rowOff>9525</xdr:rowOff>
    </xdr:from>
    <xdr:to>
      <xdr:col>24</xdr:col>
      <xdr:colOff>382588</xdr:colOff>
      <xdr:row>13</xdr:row>
      <xdr:rowOff>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100-000085000000}"/>
            </a:ext>
          </a:extLst>
        </xdr:cNvPr>
        <xdr:cNvCxnSpPr/>
      </xdr:nvCxnSpPr>
      <xdr:spPr>
        <a:xfrm flipH="1">
          <a:off x="11029950" y="2552700"/>
          <a:ext cx="1588" cy="5905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381000</xdr:colOff>
      <xdr:row>14</xdr:row>
      <xdr:rowOff>28575</xdr:rowOff>
    </xdr:from>
    <xdr:to>
      <xdr:col>24</xdr:col>
      <xdr:colOff>382588</xdr:colOff>
      <xdr:row>15</xdr:row>
      <xdr:rowOff>38100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100-000086000000}"/>
            </a:ext>
          </a:extLst>
        </xdr:cNvPr>
        <xdr:cNvCxnSpPr/>
      </xdr:nvCxnSpPr>
      <xdr:spPr>
        <a:xfrm flipH="1">
          <a:off x="11029950" y="3448050"/>
          <a:ext cx="1588" cy="2857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381000</xdr:colOff>
      <xdr:row>15</xdr:row>
      <xdr:rowOff>38100</xdr:rowOff>
    </xdr:from>
    <xdr:to>
      <xdr:col>24</xdr:col>
      <xdr:colOff>382589</xdr:colOff>
      <xdr:row>25</xdr:row>
      <xdr:rowOff>0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100-000087000000}"/>
            </a:ext>
          </a:extLst>
        </xdr:cNvPr>
        <xdr:cNvCxnSpPr/>
      </xdr:nvCxnSpPr>
      <xdr:spPr>
        <a:xfrm flipH="1">
          <a:off x="11029950" y="3733800"/>
          <a:ext cx="1589" cy="27241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381000</xdr:colOff>
      <xdr:row>26</xdr:row>
      <xdr:rowOff>9525</xdr:rowOff>
    </xdr:from>
    <xdr:to>
      <xdr:col>24</xdr:col>
      <xdr:colOff>382588</xdr:colOff>
      <xdr:row>35</xdr:row>
      <xdr:rowOff>247651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100-000088000000}"/>
            </a:ext>
          </a:extLst>
        </xdr:cNvPr>
        <xdr:cNvCxnSpPr/>
      </xdr:nvCxnSpPr>
      <xdr:spPr>
        <a:xfrm flipH="1">
          <a:off x="11029950" y="6743700"/>
          <a:ext cx="1588" cy="2724151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381000</xdr:colOff>
      <xdr:row>35</xdr:row>
      <xdr:rowOff>238125</xdr:rowOff>
    </xdr:from>
    <xdr:to>
      <xdr:col>24</xdr:col>
      <xdr:colOff>382588</xdr:colOff>
      <xdr:row>37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100-000089000000}"/>
            </a:ext>
          </a:extLst>
        </xdr:cNvPr>
        <xdr:cNvCxnSpPr/>
      </xdr:nvCxnSpPr>
      <xdr:spPr>
        <a:xfrm flipH="1">
          <a:off x="11029950" y="9458325"/>
          <a:ext cx="1588" cy="3143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371475</xdr:colOff>
      <xdr:row>38</xdr:row>
      <xdr:rowOff>19050</xdr:rowOff>
    </xdr:from>
    <xdr:to>
      <xdr:col>24</xdr:col>
      <xdr:colOff>371475</xdr:colOff>
      <xdr:row>40</xdr:row>
      <xdr:rowOff>19050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100-00008A000000}"/>
            </a:ext>
          </a:extLst>
        </xdr:cNvPr>
        <xdr:cNvCxnSpPr/>
      </xdr:nvCxnSpPr>
      <xdr:spPr>
        <a:xfrm>
          <a:off x="11020425" y="10067925"/>
          <a:ext cx="0" cy="5524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373063</xdr:colOff>
      <xdr:row>40</xdr:row>
      <xdr:rowOff>85725</xdr:rowOff>
    </xdr:from>
    <xdr:to>
      <xdr:col>24</xdr:col>
      <xdr:colOff>381000</xdr:colOff>
      <xdr:row>41</xdr:row>
      <xdr:rowOff>114300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100-00008C000000}"/>
            </a:ext>
          </a:extLst>
        </xdr:cNvPr>
        <xdr:cNvCxnSpPr/>
      </xdr:nvCxnSpPr>
      <xdr:spPr>
        <a:xfrm>
          <a:off x="11022013" y="10687050"/>
          <a:ext cx="7937" cy="1333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201619</xdr:colOff>
      <xdr:row>10</xdr:row>
      <xdr:rowOff>0</xdr:rowOff>
    </xdr:from>
    <xdr:to>
      <xdr:col>33</xdr:col>
      <xdr:colOff>203200</xdr:colOff>
      <xdr:row>15</xdr:row>
      <xdr:rowOff>266700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100-00008F000000}"/>
            </a:ext>
          </a:extLst>
        </xdr:cNvPr>
        <xdr:cNvCxnSpPr/>
      </xdr:nvCxnSpPr>
      <xdr:spPr>
        <a:xfrm>
          <a:off x="15911519" y="2578100"/>
          <a:ext cx="1581" cy="143510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285750</xdr:colOff>
      <xdr:row>17</xdr:row>
      <xdr:rowOff>19050</xdr:rowOff>
    </xdr:from>
    <xdr:to>
      <xdr:col>37</xdr:col>
      <xdr:colOff>287338</xdr:colOff>
      <xdr:row>25</xdr:row>
      <xdr:rowOff>257175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100-000090000000}"/>
            </a:ext>
          </a:extLst>
        </xdr:cNvPr>
        <xdr:cNvCxnSpPr/>
      </xdr:nvCxnSpPr>
      <xdr:spPr>
        <a:xfrm flipH="1">
          <a:off x="17087850" y="4267200"/>
          <a:ext cx="1588" cy="244792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285750</xdr:colOff>
      <xdr:row>25</xdr:row>
      <xdr:rowOff>247650</xdr:rowOff>
    </xdr:from>
    <xdr:to>
      <xdr:col>37</xdr:col>
      <xdr:colOff>287344</xdr:colOff>
      <xdr:row>29</xdr:row>
      <xdr:rowOff>257175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100-000091000000}"/>
            </a:ext>
          </a:extLst>
        </xdr:cNvPr>
        <xdr:cNvCxnSpPr/>
      </xdr:nvCxnSpPr>
      <xdr:spPr>
        <a:xfrm flipH="1">
          <a:off x="17087850" y="6705600"/>
          <a:ext cx="1594" cy="11144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287338</xdr:colOff>
      <xdr:row>32</xdr:row>
      <xdr:rowOff>9525</xdr:rowOff>
    </xdr:from>
    <xdr:to>
      <xdr:col>37</xdr:col>
      <xdr:colOff>295275</xdr:colOff>
      <xdr:row>40</xdr:row>
      <xdr:rowOff>9525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100-000092000000}"/>
            </a:ext>
          </a:extLst>
        </xdr:cNvPr>
        <xdr:cNvCxnSpPr/>
      </xdr:nvCxnSpPr>
      <xdr:spPr>
        <a:xfrm>
          <a:off x="17089438" y="8401050"/>
          <a:ext cx="7937" cy="22098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314325</xdr:colOff>
      <xdr:row>10</xdr:row>
      <xdr:rowOff>0</xdr:rowOff>
    </xdr:from>
    <xdr:to>
      <xdr:col>39</xdr:col>
      <xdr:colOff>328613</xdr:colOff>
      <xdr:row>24</xdr:row>
      <xdr:rowOff>0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100-000095000000}"/>
            </a:ext>
          </a:extLst>
        </xdr:cNvPr>
        <xdr:cNvCxnSpPr/>
      </xdr:nvCxnSpPr>
      <xdr:spPr>
        <a:xfrm flipH="1">
          <a:off x="18535650" y="2543175"/>
          <a:ext cx="14288" cy="36385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314325</xdr:colOff>
      <xdr:row>25</xdr:row>
      <xdr:rowOff>19050</xdr:rowOff>
    </xdr:from>
    <xdr:to>
      <xdr:col>39</xdr:col>
      <xdr:colOff>333375</xdr:colOff>
      <xdr:row>39</xdr:row>
      <xdr:rowOff>266700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100-000099000000}"/>
            </a:ext>
          </a:extLst>
        </xdr:cNvPr>
        <xdr:cNvCxnSpPr/>
      </xdr:nvCxnSpPr>
      <xdr:spPr>
        <a:xfrm>
          <a:off x="18535650" y="6477000"/>
          <a:ext cx="19050" cy="41148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647700</xdr:colOff>
      <xdr:row>25</xdr:row>
      <xdr:rowOff>114300</xdr:rowOff>
    </xdr:from>
    <xdr:to>
      <xdr:col>39</xdr:col>
      <xdr:colOff>228600</xdr:colOff>
      <xdr:row>27</xdr:row>
      <xdr:rowOff>228600</xdr:rowOff>
    </xdr:to>
    <xdr:sp macro="" textlink="">
      <xdr:nvSpPr>
        <xdr:cNvPr id="156" name="TextBox 155">
          <a:extLst>
            <a:ext uri="{FF2B5EF4-FFF2-40B4-BE49-F238E27FC236}">
              <a16:creationId xmlns:a16="http://schemas.microsoft.com/office/drawing/2014/main" id="{00000000-0008-0000-0100-00009C000000}"/>
            </a:ext>
          </a:extLst>
        </xdr:cNvPr>
        <xdr:cNvSpPr txBox="1"/>
      </xdr:nvSpPr>
      <xdr:spPr>
        <a:xfrm>
          <a:off x="17360900" y="6654800"/>
          <a:ext cx="749300" cy="67310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000" b="1" i="1"/>
            <a:t>CL Cylindrical Lock</a:t>
          </a:r>
        </a:p>
      </xdr:txBody>
    </xdr:sp>
    <xdr:clientData/>
  </xdr:twoCellAnchor>
  <xdr:twoCellAnchor>
    <xdr:from>
      <xdr:col>10</xdr:col>
      <xdr:colOff>142875</xdr:colOff>
      <xdr:row>14</xdr:row>
      <xdr:rowOff>209550</xdr:rowOff>
    </xdr:from>
    <xdr:to>
      <xdr:col>11</xdr:col>
      <xdr:colOff>352425</xdr:colOff>
      <xdr:row>15</xdr:row>
      <xdr:rowOff>133350</xdr:rowOff>
    </xdr:to>
    <xdr:sp macro="" textlink="">
      <xdr:nvSpPr>
        <xdr:cNvPr id="158" name="TextBox 157">
          <a:extLst>
            <a:ext uri="{FF2B5EF4-FFF2-40B4-BE49-F238E27FC236}">
              <a16:creationId xmlns:a16="http://schemas.microsoft.com/office/drawing/2014/main" id="{00000000-0008-0000-0100-00009E000000}"/>
            </a:ext>
          </a:extLst>
        </xdr:cNvPr>
        <xdr:cNvSpPr txBox="1"/>
      </xdr:nvSpPr>
      <xdr:spPr>
        <a:xfrm>
          <a:off x="4095750" y="3629025"/>
          <a:ext cx="390525" cy="20002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15</xdr:col>
      <xdr:colOff>596900</xdr:colOff>
      <xdr:row>25</xdr:row>
      <xdr:rowOff>152400</xdr:rowOff>
    </xdr:from>
    <xdr:to>
      <xdr:col>16</xdr:col>
      <xdr:colOff>276225</xdr:colOff>
      <xdr:row>26</xdr:row>
      <xdr:rowOff>101600</xdr:rowOff>
    </xdr:to>
    <xdr:sp macro="" textlink="">
      <xdr:nvSpPr>
        <xdr:cNvPr id="159" name="TextBox 158">
          <a:extLst>
            <a:ext uri="{FF2B5EF4-FFF2-40B4-BE49-F238E27FC236}">
              <a16:creationId xmlns:a16="http://schemas.microsoft.com/office/drawing/2014/main" id="{00000000-0008-0000-0100-00009F000000}"/>
            </a:ext>
          </a:extLst>
        </xdr:cNvPr>
        <xdr:cNvSpPr txBox="1"/>
      </xdr:nvSpPr>
      <xdr:spPr>
        <a:xfrm>
          <a:off x="7378700" y="6692900"/>
          <a:ext cx="365125" cy="228600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10</xdr:col>
      <xdr:colOff>123825</xdr:colOff>
      <xdr:row>35</xdr:row>
      <xdr:rowOff>142875</xdr:rowOff>
    </xdr:from>
    <xdr:to>
      <xdr:col>11</xdr:col>
      <xdr:colOff>333375</xdr:colOff>
      <xdr:row>36</xdr:row>
      <xdr:rowOff>66675</xdr:rowOff>
    </xdr:to>
    <xdr:sp macro="" textlink="">
      <xdr:nvSpPr>
        <xdr:cNvPr id="160" name="TextBox 159">
          <a:extLst>
            <a:ext uri="{FF2B5EF4-FFF2-40B4-BE49-F238E27FC236}">
              <a16:creationId xmlns:a16="http://schemas.microsoft.com/office/drawing/2014/main" id="{00000000-0008-0000-0100-0000A0000000}"/>
            </a:ext>
          </a:extLst>
        </xdr:cNvPr>
        <xdr:cNvSpPr txBox="1"/>
      </xdr:nvSpPr>
      <xdr:spPr>
        <a:xfrm>
          <a:off x="4076700" y="9363075"/>
          <a:ext cx="390525" cy="20002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 editAs="oneCell">
    <xdr:from>
      <xdr:col>22</xdr:col>
      <xdr:colOff>76200</xdr:colOff>
      <xdr:row>1</xdr:row>
      <xdr:rowOff>114300</xdr:rowOff>
    </xdr:from>
    <xdr:to>
      <xdr:col>28</xdr:col>
      <xdr:colOff>22084</xdr:colOff>
      <xdr:row>3</xdr:row>
      <xdr:rowOff>85725</xdr:rowOff>
    </xdr:to>
    <xdr:pic>
      <xdr:nvPicPr>
        <xdr:cNvPr id="163" name="Picture 487" descr="timelylogo_03.png">
          <a:extLst>
            <a:ext uri="{FF2B5EF4-FFF2-40B4-BE49-F238E27FC236}">
              <a16:creationId xmlns:a16="http://schemas.microsoft.com/office/drawing/2014/main" id="{00000000-0008-0000-0100-0000A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0083800" y="317500"/>
          <a:ext cx="2904984" cy="530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33</xdr:col>
      <xdr:colOff>114300</xdr:colOff>
      <xdr:row>26</xdr:row>
      <xdr:rowOff>63500</xdr:rowOff>
    </xdr:from>
    <xdr:to>
      <xdr:col>36</xdr:col>
      <xdr:colOff>177800</xdr:colOff>
      <xdr:row>26</xdr:row>
      <xdr:rowOff>63500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100-0000A4000000}"/>
            </a:ext>
          </a:extLst>
        </xdr:cNvPr>
        <xdr:cNvCxnSpPr/>
      </xdr:nvCxnSpPr>
      <xdr:spPr>
        <a:xfrm>
          <a:off x="15557500" y="6883400"/>
          <a:ext cx="1016000" cy="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192088</xdr:colOff>
      <xdr:row>17</xdr:row>
      <xdr:rowOff>25400</xdr:rowOff>
    </xdr:from>
    <xdr:to>
      <xdr:col>33</xdr:col>
      <xdr:colOff>203200</xdr:colOff>
      <xdr:row>26</xdr:row>
      <xdr:rowOff>63500</xdr:rowOff>
    </xdr:to>
    <xdr:cxnSp macro="">
      <xdr:nvCxnSpPr>
        <xdr:cNvPr id="168" name="Straight Connector 167">
          <a:extLst>
            <a:ext uri="{FF2B5EF4-FFF2-40B4-BE49-F238E27FC236}">
              <a16:creationId xmlns:a16="http://schemas.microsoft.com/office/drawing/2014/main" id="{00000000-0008-0000-0100-0000A8000000}"/>
            </a:ext>
          </a:extLst>
        </xdr:cNvPr>
        <xdr:cNvCxnSpPr/>
      </xdr:nvCxnSpPr>
      <xdr:spPr>
        <a:xfrm>
          <a:off x="15635288" y="4330700"/>
          <a:ext cx="11112" cy="25527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279400</xdr:colOff>
      <xdr:row>9</xdr:row>
      <xdr:rowOff>127000</xdr:rowOff>
    </xdr:from>
    <xdr:to>
      <xdr:col>37</xdr:col>
      <xdr:colOff>280994</xdr:colOff>
      <xdr:row>14</xdr:row>
      <xdr:rowOff>269875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100-0000AC000000}"/>
            </a:ext>
          </a:extLst>
        </xdr:cNvPr>
        <xdr:cNvCxnSpPr/>
      </xdr:nvCxnSpPr>
      <xdr:spPr>
        <a:xfrm flipH="1">
          <a:off x="17233900" y="2565400"/>
          <a:ext cx="1594" cy="117157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622300</xdr:colOff>
      <xdr:row>47</xdr:row>
      <xdr:rowOff>38100</xdr:rowOff>
    </xdr:from>
    <xdr:to>
      <xdr:col>39</xdr:col>
      <xdr:colOff>596900</xdr:colOff>
      <xdr:row>48</xdr:row>
      <xdr:rowOff>165100</xdr:rowOff>
    </xdr:to>
    <xdr:sp macro="" textlink="">
      <xdr:nvSpPr>
        <xdr:cNvPr id="173" name="TextBox 172">
          <a:extLst>
            <a:ext uri="{FF2B5EF4-FFF2-40B4-BE49-F238E27FC236}">
              <a16:creationId xmlns:a16="http://schemas.microsoft.com/office/drawing/2014/main" id="{00000000-0008-0000-0100-0000AD000000}"/>
            </a:ext>
          </a:extLst>
        </xdr:cNvPr>
        <xdr:cNvSpPr txBox="1"/>
      </xdr:nvSpPr>
      <xdr:spPr>
        <a:xfrm>
          <a:off x="17335500" y="12420600"/>
          <a:ext cx="1143000" cy="40640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1000" b="1" i="1"/>
            <a:t>Specify quantity</a:t>
          </a:r>
          <a:r>
            <a:rPr lang="en-US" sz="1000" b="1" i="1" baseline="0"/>
            <a:t> in box</a:t>
          </a:r>
          <a:endParaRPr lang="en-US" sz="1000" b="1" i="1"/>
        </a:p>
      </xdr:txBody>
    </xdr:sp>
    <xdr:clientData/>
  </xdr:twoCellAnchor>
  <xdr:twoCellAnchor>
    <xdr:from>
      <xdr:col>25</xdr:col>
      <xdr:colOff>469900</xdr:colOff>
      <xdr:row>40</xdr:row>
      <xdr:rowOff>76200</xdr:rowOff>
    </xdr:from>
    <xdr:to>
      <xdr:col>36</xdr:col>
      <xdr:colOff>25400</xdr:colOff>
      <xdr:row>40</xdr:row>
      <xdr:rowOff>76200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100-0000AE000000}"/>
            </a:ext>
          </a:extLst>
        </xdr:cNvPr>
        <xdr:cNvCxnSpPr/>
      </xdr:nvCxnSpPr>
      <xdr:spPr>
        <a:xfrm>
          <a:off x="11607800" y="10807700"/>
          <a:ext cx="4813300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37</xdr:col>
      <xdr:colOff>647700</xdr:colOff>
      <xdr:row>25</xdr:row>
      <xdr:rowOff>114300</xdr:rowOff>
    </xdr:from>
    <xdr:to>
      <xdr:col>39</xdr:col>
      <xdr:colOff>355600</xdr:colOff>
      <xdr:row>27</xdr:row>
      <xdr:rowOff>177800</xdr:rowOff>
    </xdr:to>
    <xdr:sp macro="" textlink="">
      <xdr:nvSpPr>
        <xdr:cNvPr id="70" name="TextBox 69">
          <a:extLst>
            <a:ext uri="{FF2B5EF4-FFF2-40B4-BE49-F238E27FC236}">
              <a16:creationId xmlns:a16="http://schemas.microsoft.com/office/drawing/2014/main" id="{00000000-0008-0000-0200-000046000000}"/>
            </a:ext>
          </a:extLst>
        </xdr:cNvPr>
        <xdr:cNvSpPr txBox="1"/>
      </xdr:nvSpPr>
      <xdr:spPr>
        <a:xfrm>
          <a:off x="17843500" y="6654800"/>
          <a:ext cx="800100" cy="62230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000" b="1" i="1"/>
            <a:t>CL Cylincrical Lock</a:t>
          </a:r>
        </a:p>
      </xdr:txBody>
    </xdr:sp>
    <xdr:clientData/>
  </xdr:twoCellAnchor>
  <xdr:twoCellAnchor>
    <xdr:from>
      <xdr:col>31</xdr:col>
      <xdr:colOff>152400</xdr:colOff>
      <xdr:row>25</xdr:row>
      <xdr:rowOff>203200</xdr:rowOff>
    </xdr:from>
    <xdr:to>
      <xdr:col>34</xdr:col>
      <xdr:colOff>190500</xdr:colOff>
      <xdr:row>29</xdr:row>
      <xdr:rowOff>246063</xdr:rowOff>
    </xdr:to>
    <xdr:sp macro="" textlink="">
      <xdr:nvSpPr>
        <xdr:cNvPr id="76" name="TextBox 75">
          <a:extLst>
            <a:ext uri="{FF2B5EF4-FFF2-40B4-BE49-F238E27FC236}">
              <a16:creationId xmlns:a16="http://schemas.microsoft.com/office/drawing/2014/main" id="{00000000-0008-0000-0200-00004C000000}"/>
            </a:ext>
          </a:extLst>
        </xdr:cNvPr>
        <xdr:cNvSpPr txBox="1"/>
      </xdr:nvSpPr>
      <xdr:spPr>
        <a:xfrm>
          <a:off x="15189200" y="6743700"/>
          <a:ext cx="1066800" cy="1160463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000" b="1" i="1"/>
            <a:t>            CL                Govt. 86 Mortise</a:t>
          </a:r>
          <a:r>
            <a:rPr lang="en-US" sz="1000" b="1" i="1" baseline="0"/>
            <a:t> </a:t>
          </a:r>
          <a:r>
            <a:rPr lang="en-US" sz="1000" b="1" i="1"/>
            <a:t> Lock - Strike</a:t>
          </a:r>
          <a:r>
            <a:rPr lang="en-US" sz="1000" b="1" i="1" baseline="0"/>
            <a:t> is 3/8" higher than lock centerline</a:t>
          </a:r>
          <a:endParaRPr lang="en-US" sz="1000" b="1" i="1"/>
        </a:p>
      </xdr:txBody>
    </xdr:sp>
    <xdr:clientData/>
  </xdr:twoCellAnchor>
  <xdr:twoCellAnchor>
    <xdr:from>
      <xdr:col>8</xdr:col>
      <xdr:colOff>97156</xdr:colOff>
      <xdr:row>14</xdr:row>
      <xdr:rowOff>123825</xdr:rowOff>
    </xdr:from>
    <xdr:to>
      <xdr:col>8</xdr:col>
      <xdr:colOff>142875</xdr:colOff>
      <xdr:row>15</xdr:row>
      <xdr:rowOff>193675</xdr:rowOff>
    </xdr:to>
    <xdr:sp macro="" textlink="">
      <xdr:nvSpPr>
        <xdr:cNvPr id="2" name="Can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SpPr/>
      </xdr:nvSpPr>
      <xdr:spPr>
        <a:xfrm>
          <a:off x="3859531" y="3543300"/>
          <a:ext cx="45719" cy="346075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8</xdr:col>
      <xdr:colOff>95250</xdr:colOff>
      <xdr:row>35</xdr:row>
      <xdr:rowOff>63500</xdr:rowOff>
    </xdr:from>
    <xdr:to>
      <xdr:col>8</xdr:col>
      <xdr:colOff>140969</xdr:colOff>
      <xdr:row>36</xdr:row>
      <xdr:rowOff>130175</xdr:rowOff>
    </xdr:to>
    <xdr:sp macro="" textlink="">
      <xdr:nvSpPr>
        <xdr:cNvPr id="3" name="Ca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/>
      </xdr:nvSpPr>
      <xdr:spPr>
        <a:xfrm>
          <a:off x="3752850" y="9398000"/>
          <a:ext cx="45719" cy="346075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18</xdr:col>
      <xdr:colOff>9525</xdr:colOff>
      <xdr:row>25</xdr:row>
      <xdr:rowOff>104775</xdr:rowOff>
    </xdr:from>
    <xdr:to>
      <xdr:col>18</xdr:col>
      <xdr:colOff>57150</xdr:colOff>
      <xdr:row>26</xdr:row>
      <xdr:rowOff>104775</xdr:rowOff>
    </xdr:to>
    <xdr:sp macro="" textlink="">
      <xdr:nvSpPr>
        <xdr:cNvPr id="4" name="Ca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SpPr/>
      </xdr:nvSpPr>
      <xdr:spPr>
        <a:xfrm>
          <a:off x="8181975" y="6562725"/>
          <a:ext cx="47625" cy="276225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20</xdr:col>
      <xdr:colOff>288926</xdr:colOff>
      <xdr:row>1</xdr:row>
      <xdr:rowOff>98426</xdr:rowOff>
    </xdr:from>
    <xdr:to>
      <xdr:col>21</xdr:col>
      <xdr:colOff>346075</xdr:colOff>
      <xdr:row>2</xdr:row>
      <xdr:rowOff>193676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SpPr txBox="1"/>
      </xdr:nvSpPr>
      <xdr:spPr>
        <a:xfrm>
          <a:off x="8721726" y="301626"/>
          <a:ext cx="742949" cy="374650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i="1">
              <a:solidFill>
                <a:schemeClr val="bg2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Page 1</a:t>
          </a:r>
        </a:p>
      </xdr:txBody>
    </xdr:sp>
    <xdr:clientData/>
  </xdr:twoCellAnchor>
  <xdr:twoCellAnchor>
    <xdr:from>
      <xdr:col>26</xdr:col>
      <xdr:colOff>0</xdr:colOff>
      <xdr:row>14</xdr:row>
      <xdr:rowOff>139700</xdr:rowOff>
    </xdr:from>
    <xdr:to>
      <xdr:col>26</xdr:col>
      <xdr:colOff>45719</xdr:colOff>
      <xdr:row>15</xdr:row>
      <xdr:rowOff>206375</xdr:rowOff>
    </xdr:to>
    <xdr:sp macro="" textlink="">
      <xdr:nvSpPr>
        <xdr:cNvPr id="7" name="Rectangl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SpPr/>
      </xdr:nvSpPr>
      <xdr:spPr>
        <a:xfrm>
          <a:off x="11887200" y="3559175"/>
          <a:ext cx="45719" cy="3429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12700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26</xdr:col>
      <xdr:colOff>0</xdr:colOff>
      <xdr:row>35</xdr:row>
      <xdr:rowOff>104775</xdr:rowOff>
    </xdr:from>
    <xdr:to>
      <xdr:col>26</xdr:col>
      <xdr:colOff>36194</xdr:colOff>
      <xdr:row>36</xdr:row>
      <xdr:rowOff>171450</xdr:rowOff>
    </xdr:to>
    <xdr:sp macro="" textlink="">
      <xdr:nvSpPr>
        <xdr:cNvPr id="8" name="Rectangle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SpPr/>
      </xdr:nvSpPr>
      <xdr:spPr>
        <a:xfrm>
          <a:off x="11887200" y="9324975"/>
          <a:ext cx="36194" cy="3429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12700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39</xdr:col>
      <xdr:colOff>425450</xdr:colOff>
      <xdr:row>1</xdr:row>
      <xdr:rowOff>19050</xdr:rowOff>
    </xdr:from>
    <xdr:to>
      <xdr:col>40</xdr:col>
      <xdr:colOff>374650</xdr:colOff>
      <xdr:row>2</xdr:row>
      <xdr:rowOff>28575</xdr:rowOff>
    </xdr:to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SpPr txBox="1"/>
      </xdr:nvSpPr>
      <xdr:spPr>
        <a:xfrm>
          <a:off x="18713450" y="222250"/>
          <a:ext cx="673100" cy="28892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i="1">
              <a:solidFill>
                <a:schemeClr val="bg2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Page 2</a:t>
          </a:r>
        </a:p>
      </xdr:txBody>
    </xdr:sp>
    <xdr:clientData/>
  </xdr:twoCellAnchor>
  <xdr:twoCellAnchor>
    <xdr:from>
      <xdr:col>34</xdr:col>
      <xdr:colOff>266700</xdr:colOff>
      <xdr:row>25</xdr:row>
      <xdr:rowOff>60325</xdr:rowOff>
    </xdr:from>
    <xdr:to>
      <xdr:col>35</xdr:col>
      <xdr:colOff>304800</xdr:colOff>
      <xdr:row>27</xdr:row>
      <xdr:rowOff>73025</xdr:rowOff>
    </xdr:to>
    <xdr:sp macro="" textlink="">
      <xdr:nvSpPr>
        <xdr:cNvPr id="10" name="Rectangle 9">
          <a:extLst>
            <a:ext uri="{FF2B5EF4-FFF2-40B4-BE49-F238E27FC236}">
              <a16:creationId xmlns:a16="http://schemas.microsoft.com/office/drawing/2014/main" id="{00000000-0008-0000-0200-00000A000000}"/>
            </a:ext>
          </a:extLst>
        </xdr:cNvPr>
        <xdr:cNvSpPr/>
      </xdr:nvSpPr>
      <xdr:spPr>
        <a:xfrm>
          <a:off x="16332200" y="6600825"/>
          <a:ext cx="355600" cy="571500"/>
        </a:xfrm>
        <a:prstGeom prst="rect">
          <a:avLst/>
        </a:prstGeom>
        <a:noFill/>
        <a:ln w="15875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34</xdr:col>
      <xdr:colOff>304800</xdr:colOff>
      <xdr:row>25</xdr:row>
      <xdr:rowOff>139700</xdr:rowOff>
    </xdr:from>
    <xdr:to>
      <xdr:col>35</xdr:col>
      <xdr:colOff>203200</xdr:colOff>
      <xdr:row>26</xdr:row>
      <xdr:rowOff>88900</xdr:rowOff>
    </xdr:to>
    <xdr:sp macro="" textlink="">
      <xdr:nvSpPr>
        <xdr:cNvPr id="11" name="Oval 10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/>
      </xdr:nvSpPr>
      <xdr:spPr>
        <a:xfrm>
          <a:off x="16354425" y="6597650"/>
          <a:ext cx="212725" cy="225425"/>
        </a:xfrm>
        <a:prstGeom prst="ellipse">
          <a:avLst/>
        </a:prstGeom>
        <a:noFill/>
        <a:ln w="1270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24</xdr:col>
      <xdr:colOff>101600</xdr:colOff>
      <xdr:row>15</xdr:row>
      <xdr:rowOff>38100</xdr:rowOff>
    </xdr:from>
    <xdr:to>
      <xdr:col>26</xdr:col>
      <xdr:colOff>228600</xdr:colOff>
      <xdr:row>15</xdr:row>
      <xdr:rowOff>38100</xdr:rowOff>
    </xdr:to>
    <xdr:cxnSp macro="">
      <xdr:nvCxnSpPr>
        <xdr:cNvPr id="12" name="Straight Connector 11">
          <a:extLst>
            <a:ext uri="{FF2B5EF4-FFF2-40B4-BE49-F238E27FC236}">
              <a16:creationId xmlns:a16="http://schemas.microsoft.com/office/drawing/2014/main" id="{00000000-0008-0000-0200-00000C000000}"/>
            </a:ext>
          </a:extLst>
        </xdr:cNvPr>
        <xdr:cNvCxnSpPr/>
      </xdr:nvCxnSpPr>
      <xdr:spPr>
        <a:xfrm>
          <a:off x="10807700" y="3733800"/>
          <a:ext cx="1308100" cy="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431800</xdr:colOff>
      <xdr:row>15</xdr:row>
      <xdr:rowOff>38100</xdr:rowOff>
    </xdr:from>
    <xdr:to>
      <xdr:col>11</xdr:col>
      <xdr:colOff>0</xdr:colOff>
      <xdr:row>15</xdr:row>
      <xdr:rowOff>38100</xdr:rowOff>
    </xdr:to>
    <xdr:cxnSp macro="">
      <xdr:nvCxnSpPr>
        <xdr:cNvPr id="13" name="Straight Connector 12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CxnSpPr/>
      </xdr:nvCxnSpPr>
      <xdr:spPr>
        <a:xfrm>
          <a:off x="2632075" y="3733800"/>
          <a:ext cx="1511300" cy="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177800</xdr:colOff>
      <xdr:row>25</xdr:row>
      <xdr:rowOff>254000</xdr:rowOff>
    </xdr:from>
    <xdr:to>
      <xdr:col>21</xdr:col>
      <xdr:colOff>114300</xdr:colOff>
      <xdr:row>25</xdr:row>
      <xdr:rowOff>266700</xdr:rowOff>
    </xdr:to>
    <xdr:cxnSp macro="">
      <xdr:nvCxnSpPr>
        <xdr:cNvPr id="14" name="Straight Connector 13">
          <a:extLst>
            <a:ext uri="{FF2B5EF4-FFF2-40B4-BE49-F238E27FC236}">
              <a16:creationId xmlns:a16="http://schemas.microsoft.com/office/drawing/2014/main" id="{00000000-0008-0000-0200-00000E000000}"/>
            </a:ext>
          </a:extLst>
        </xdr:cNvPr>
        <xdr:cNvCxnSpPr/>
      </xdr:nvCxnSpPr>
      <xdr:spPr>
        <a:xfrm flipV="1">
          <a:off x="7912100" y="6711950"/>
          <a:ext cx="1441450" cy="1270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139700</xdr:colOff>
      <xdr:row>35</xdr:row>
      <xdr:rowOff>231775</xdr:rowOff>
    </xdr:from>
    <xdr:to>
      <xdr:col>10</xdr:col>
      <xdr:colOff>139700</xdr:colOff>
      <xdr:row>35</xdr:row>
      <xdr:rowOff>241300</xdr:rowOff>
    </xdr:to>
    <xdr:cxnSp macro="">
      <xdr:nvCxnSpPr>
        <xdr:cNvPr id="15" name="Straight Connector 14">
          <a:extLst>
            <a:ext uri="{FF2B5EF4-FFF2-40B4-BE49-F238E27FC236}">
              <a16:creationId xmlns:a16="http://schemas.microsoft.com/office/drawing/2014/main" id="{00000000-0008-0000-0200-00000F000000}"/>
            </a:ext>
          </a:extLst>
        </xdr:cNvPr>
        <xdr:cNvCxnSpPr/>
      </xdr:nvCxnSpPr>
      <xdr:spPr>
        <a:xfrm>
          <a:off x="2717800" y="9566275"/>
          <a:ext cx="1282700" cy="9525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12700</xdr:colOff>
      <xdr:row>36</xdr:row>
      <xdr:rowOff>6350</xdr:rowOff>
    </xdr:from>
    <xdr:to>
      <xdr:col>26</xdr:col>
      <xdr:colOff>139700</xdr:colOff>
      <xdr:row>36</xdr:row>
      <xdr:rowOff>6350</xdr:rowOff>
    </xdr:to>
    <xdr:cxnSp macro="">
      <xdr:nvCxnSpPr>
        <xdr:cNvPr id="16" name="Straight Connector 15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CxnSpPr/>
      </xdr:nvCxnSpPr>
      <xdr:spPr>
        <a:xfrm>
          <a:off x="14757400" y="8569325"/>
          <a:ext cx="1346200" cy="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228600</xdr:colOff>
      <xdr:row>25</xdr:row>
      <xdr:rowOff>254000</xdr:rowOff>
    </xdr:from>
    <xdr:to>
      <xdr:col>37</xdr:col>
      <xdr:colOff>558800</xdr:colOff>
      <xdr:row>25</xdr:row>
      <xdr:rowOff>266700</xdr:rowOff>
    </xdr:to>
    <xdr:cxnSp macro="">
      <xdr:nvCxnSpPr>
        <xdr:cNvPr id="17" name="Straight Connector 16">
          <a:extLst>
            <a:ext uri="{FF2B5EF4-FFF2-40B4-BE49-F238E27FC236}">
              <a16:creationId xmlns:a16="http://schemas.microsoft.com/office/drawing/2014/main" id="{00000000-0008-0000-0200-000011000000}"/>
            </a:ext>
          </a:extLst>
        </xdr:cNvPr>
        <xdr:cNvCxnSpPr/>
      </xdr:nvCxnSpPr>
      <xdr:spPr>
        <a:xfrm flipV="1">
          <a:off x="16294100" y="6794500"/>
          <a:ext cx="1193800" cy="1270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25400</xdr:colOff>
      <xdr:row>14</xdr:row>
      <xdr:rowOff>127000</xdr:rowOff>
    </xdr:from>
    <xdr:to>
      <xdr:col>12</xdr:col>
      <xdr:colOff>38100</xdr:colOff>
      <xdr:row>14</xdr:row>
      <xdr:rowOff>127000</xdr:rowOff>
    </xdr:to>
    <xdr:cxnSp macro="">
      <xdr:nvCxnSpPr>
        <xdr:cNvPr id="18" name="Straight Connector 17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CxnSpPr/>
      </xdr:nvCxnSpPr>
      <xdr:spPr>
        <a:xfrm>
          <a:off x="3987800" y="3546475"/>
          <a:ext cx="8318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88900</xdr:colOff>
      <xdr:row>14</xdr:row>
      <xdr:rowOff>127000</xdr:rowOff>
    </xdr:from>
    <xdr:to>
      <xdr:col>28</xdr:col>
      <xdr:colOff>101600</xdr:colOff>
      <xdr:row>14</xdr:row>
      <xdr:rowOff>127000</xdr:rowOff>
    </xdr:to>
    <xdr:cxnSp macro="">
      <xdr:nvCxnSpPr>
        <xdr:cNvPr id="19" name="Straight Connector 18">
          <a:extLst>
            <a:ext uri="{FF2B5EF4-FFF2-40B4-BE49-F238E27FC236}">
              <a16:creationId xmlns:a16="http://schemas.microsoft.com/office/drawing/2014/main" id="{00000000-0008-0000-0200-000013000000}"/>
            </a:ext>
          </a:extLst>
        </xdr:cNvPr>
        <xdr:cNvCxnSpPr/>
      </xdr:nvCxnSpPr>
      <xdr:spPr>
        <a:xfrm>
          <a:off x="11976100" y="3546475"/>
          <a:ext cx="1069975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25400</xdr:colOff>
      <xdr:row>35</xdr:row>
      <xdr:rowOff>101600</xdr:rowOff>
    </xdr:from>
    <xdr:to>
      <xdr:col>13</xdr:col>
      <xdr:colOff>485775</xdr:colOff>
      <xdr:row>35</xdr:row>
      <xdr:rowOff>104775</xdr:rowOff>
    </xdr:to>
    <xdr:cxnSp macro="">
      <xdr:nvCxnSpPr>
        <xdr:cNvPr id="20" name="Straight Connector 19">
          <a:extLst>
            <a:ext uri="{FF2B5EF4-FFF2-40B4-BE49-F238E27FC236}">
              <a16:creationId xmlns:a16="http://schemas.microsoft.com/office/drawing/2014/main" id="{00000000-0008-0000-0200-000014000000}"/>
            </a:ext>
          </a:extLst>
        </xdr:cNvPr>
        <xdr:cNvCxnSpPr/>
      </xdr:nvCxnSpPr>
      <xdr:spPr>
        <a:xfrm>
          <a:off x="6235700" y="8464550"/>
          <a:ext cx="2289175" cy="3175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92075</xdr:colOff>
      <xdr:row>35</xdr:row>
      <xdr:rowOff>104775</xdr:rowOff>
    </xdr:from>
    <xdr:to>
      <xdr:col>29</xdr:col>
      <xdr:colOff>571500</xdr:colOff>
      <xdr:row>35</xdr:row>
      <xdr:rowOff>104775</xdr:rowOff>
    </xdr:to>
    <xdr:cxnSp macro="">
      <xdr:nvCxnSpPr>
        <xdr:cNvPr id="21" name="Straight Connector 20"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CxnSpPr/>
      </xdr:nvCxnSpPr>
      <xdr:spPr>
        <a:xfrm>
          <a:off x="16055975" y="8458200"/>
          <a:ext cx="2308225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190500</xdr:colOff>
      <xdr:row>40</xdr:row>
      <xdr:rowOff>76200</xdr:rowOff>
    </xdr:from>
    <xdr:to>
      <xdr:col>25</xdr:col>
      <xdr:colOff>333375</xdr:colOff>
      <xdr:row>40</xdr:row>
      <xdr:rowOff>76200</xdr:rowOff>
    </xdr:to>
    <xdr:cxnSp macro="">
      <xdr:nvCxnSpPr>
        <xdr:cNvPr id="22" name="Straight Connector 21">
          <a:extLst>
            <a:ext uri="{FF2B5EF4-FFF2-40B4-BE49-F238E27FC236}">
              <a16:creationId xmlns:a16="http://schemas.microsoft.com/office/drawing/2014/main" id="{00000000-0008-0000-0200-000016000000}"/>
            </a:ext>
          </a:extLst>
        </xdr:cNvPr>
        <xdr:cNvCxnSpPr/>
      </xdr:nvCxnSpPr>
      <xdr:spPr>
        <a:xfrm>
          <a:off x="10896600" y="10677525"/>
          <a:ext cx="847725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152400</xdr:colOff>
      <xdr:row>40</xdr:row>
      <xdr:rowOff>9525</xdr:rowOff>
    </xdr:from>
    <xdr:to>
      <xdr:col>25</xdr:col>
      <xdr:colOff>361950</xdr:colOff>
      <xdr:row>40</xdr:row>
      <xdr:rowOff>9525</xdr:rowOff>
    </xdr:to>
    <xdr:cxnSp macro="">
      <xdr:nvCxnSpPr>
        <xdr:cNvPr id="23" name="Straight Connector 22">
          <a:extLst>
            <a:ext uri="{FF2B5EF4-FFF2-40B4-BE49-F238E27FC236}">
              <a16:creationId xmlns:a16="http://schemas.microsoft.com/office/drawing/2014/main" id="{00000000-0008-0000-0200-000017000000}"/>
            </a:ext>
          </a:extLst>
        </xdr:cNvPr>
        <xdr:cNvCxnSpPr/>
      </xdr:nvCxnSpPr>
      <xdr:spPr>
        <a:xfrm>
          <a:off x="10858500" y="10610850"/>
          <a:ext cx="9144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76200</xdr:colOff>
      <xdr:row>10</xdr:row>
      <xdr:rowOff>0</xdr:rowOff>
    </xdr:from>
    <xdr:to>
      <xdr:col>40</xdr:col>
      <xdr:colOff>25400</xdr:colOff>
      <xdr:row>10</xdr:row>
      <xdr:rowOff>0</xdr:rowOff>
    </xdr:to>
    <xdr:cxnSp macro="">
      <xdr:nvCxnSpPr>
        <xdr:cNvPr id="24" name="Straight Connector 23">
          <a:extLst>
            <a:ext uri="{FF2B5EF4-FFF2-40B4-BE49-F238E27FC236}">
              <a16:creationId xmlns:a16="http://schemas.microsoft.com/office/drawing/2014/main" id="{00000000-0008-0000-0200-000018000000}"/>
            </a:ext>
          </a:extLst>
        </xdr:cNvPr>
        <xdr:cNvCxnSpPr/>
      </xdr:nvCxnSpPr>
      <xdr:spPr>
        <a:xfrm>
          <a:off x="16754475" y="2543175"/>
          <a:ext cx="21399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76200</xdr:colOff>
      <xdr:row>40</xdr:row>
      <xdr:rowOff>0</xdr:rowOff>
    </xdr:from>
    <xdr:to>
      <xdr:col>40</xdr:col>
      <xdr:colOff>25400</xdr:colOff>
      <xdr:row>40</xdr:row>
      <xdr:rowOff>0</xdr:rowOff>
    </xdr:to>
    <xdr:cxnSp macro="">
      <xdr:nvCxnSpPr>
        <xdr:cNvPr id="25" name="Straight Connector 24">
          <a:extLst>
            <a:ext uri="{FF2B5EF4-FFF2-40B4-BE49-F238E27FC236}">
              <a16:creationId xmlns:a16="http://schemas.microsoft.com/office/drawing/2014/main" id="{00000000-0008-0000-0200-000019000000}"/>
            </a:ext>
          </a:extLst>
        </xdr:cNvPr>
        <xdr:cNvCxnSpPr/>
      </xdr:nvCxnSpPr>
      <xdr:spPr>
        <a:xfrm>
          <a:off x="16754475" y="10601325"/>
          <a:ext cx="21399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495300</xdr:colOff>
      <xdr:row>10</xdr:row>
      <xdr:rowOff>0</xdr:rowOff>
    </xdr:from>
    <xdr:to>
      <xdr:col>25</xdr:col>
      <xdr:colOff>317500</xdr:colOff>
      <xdr:row>10</xdr:row>
      <xdr:rowOff>0</xdr:rowOff>
    </xdr:to>
    <xdr:cxnSp macro="">
      <xdr:nvCxnSpPr>
        <xdr:cNvPr id="26" name="Straight Connector 25">
          <a:extLst>
            <a:ext uri="{FF2B5EF4-FFF2-40B4-BE49-F238E27FC236}">
              <a16:creationId xmlns:a16="http://schemas.microsoft.com/office/drawing/2014/main" id="{00000000-0008-0000-0200-00001A000000}"/>
            </a:ext>
          </a:extLst>
        </xdr:cNvPr>
        <xdr:cNvCxnSpPr/>
      </xdr:nvCxnSpPr>
      <xdr:spPr>
        <a:xfrm>
          <a:off x="10706100" y="2543175"/>
          <a:ext cx="10223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234950</xdr:colOff>
      <xdr:row>10</xdr:row>
      <xdr:rowOff>12700</xdr:rowOff>
    </xdr:from>
    <xdr:to>
      <xdr:col>7</xdr:col>
      <xdr:colOff>374650</xdr:colOff>
      <xdr:row>10</xdr:row>
      <xdr:rowOff>12700</xdr:rowOff>
    </xdr:to>
    <xdr:cxnSp macro="">
      <xdr:nvCxnSpPr>
        <xdr:cNvPr id="27" name="Straight Connector 26">
          <a:extLst>
            <a:ext uri="{FF2B5EF4-FFF2-40B4-BE49-F238E27FC236}">
              <a16:creationId xmlns:a16="http://schemas.microsoft.com/office/drawing/2014/main" id="{00000000-0008-0000-0200-00001B000000}"/>
            </a:ext>
          </a:extLst>
        </xdr:cNvPr>
        <xdr:cNvCxnSpPr/>
      </xdr:nvCxnSpPr>
      <xdr:spPr>
        <a:xfrm>
          <a:off x="2435225" y="2555875"/>
          <a:ext cx="13017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254000</xdr:colOff>
      <xdr:row>40</xdr:row>
      <xdr:rowOff>98425</xdr:rowOff>
    </xdr:from>
    <xdr:to>
      <xdr:col>7</xdr:col>
      <xdr:colOff>361950</xdr:colOff>
      <xdr:row>40</xdr:row>
      <xdr:rowOff>98425</xdr:rowOff>
    </xdr:to>
    <xdr:cxnSp macro="">
      <xdr:nvCxnSpPr>
        <xdr:cNvPr id="28" name="Straight Connector 27">
          <a:extLst>
            <a:ext uri="{FF2B5EF4-FFF2-40B4-BE49-F238E27FC236}">
              <a16:creationId xmlns:a16="http://schemas.microsoft.com/office/drawing/2014/main" id="{00000000-0008-0000-0200-00001C000000}"/>
            </a:ext>
          </a:extLst>
        </xdr:cNvPr>
        <xdr:cNvCxnSpPr/>
      </xdr:nvCxnSpPr>
      <xdr:spPr>
        <a:xfrm>
          <a:off x="2454275" y="10699750"/>
          <a:ext cx="12700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338138</xdr:colOff>
      <xdr:row>32</xdr:row>
      <xdr:rowOff>14287</xdr:rowOff>
    </xdr:from>
    <xdr:to>
      <xdr:col>6</xdr:col>
      <xdr:colOff>342900</xdr:colOff>
      <xdr:row>35</xdr:row>
      <xdr:rowOff>228600</xdr:rowOff>
    </xdr:to>
    <xdr:cxnSp macro="">
      <xdr:nvCxnSpPr>
        <xdr:cNvPr id="29" name="Straight Connector 28">
          <a:extLst>
            <a:ext uri="{FF2B5EF4-FFF2-40B4-BE49-F238E27FC236}">
              <a16:creationId xmlns:a16="http://schemas.microsoft.com/office/drawing/2014/main" id="{00000000-0008-0000-0200-00001D000000}"/>
            </a:ext>
          </a:extLst>
        </xdr:cNvPr>
        <xdr:cNvCxnSpPr/>
      </xdr:nvCxnSpPr>
      <xdr:spPr>
        <a:xfrm flipH="1">
          <a:off x="2909888" y="8405812"/>
          <a:ext cx="4762" cy="1042988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314325</xdr:colOff>
      <xdr:row>10</xdr:row>
      <xdr:rowOff>0</xdr:rowOff>
    </xdr:from>
    <xdr:to>
      <xdr:col>11</xdr:col>
      <xdr:colOff>315913</xdr:colOff>
      <xdr:row>11</xdr:row>
      <xdr:rowOff>266700</xdr:rowOff>
    </xdr:to>
    <xdr:cxnSp macro="">
      <xdr:nvCxnSpPr>
        <xdr:cNvPr id="30" name="Straight Connector 29">
          <a:extLst>
            <a:ext uri="{FF2B5EF4-FFF2-40B4-BE49-F238E27FC236}">
              <a16:creationId xmlns:a16="http://schemas.microsoft.com/office/drawing/2014/main" id="{00000000-0008-0000-0200-00001E000000}"/>
            </a:ext>
          </a:extLst>
        </xdr:cNvPr>
        <xdr:cNvCxnSpPr/>
      </xdr:nvCxnSpPr>
      <xdr:spPr>
        <a:xfrm flipH="1">
          <a:off x="4457700" y="2543175"/>
          <a:ext cx="1588" cy="3143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342900</xdr:colOff>
      <xdr:row>10</xdr:row>
      <xdr:rowOff>9525</xdr:rowOff>
    </xdr:from>
    <xdr:to>
      <xdr:col>6</xdr:col>
      <xdr:colOff>344488</xdr:colOff>
      <xdr:row>13</xdr:row>
      <xdr:rowOff>0</xdr:rowOff>
    </xdr:to>
    <xdr:cxnSp macro="">
      <xdr:nvCxnSpPr>
        <xdr:cNvPr id="31" name="Straight Connector 30">
          <a:extLst>
            <a:ext uri="{FF2B5EF4-FFF2-40B4-BE49-F238E27FC236}">
              <a16:creationId xmlns:a16="http://schemas.microsoft.com/office/drawing/2014/main" id="{00000000-0008-0000-0200-00001F000000}"/>
            </a:ext>
          </a:extLst>
        </xdr:cNvPr>
        <xdr:cNvCxnSpPr/>
      </xdr:nvCxnSpPr>
      <xdr:spPr>
        <a:xfrm flipH="1">
          <a:off x="3000375" y="2552700"/>
          <a:ext cx="1588" cy="5905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339728</xdr:colOff>
      <xdr:row>15</xdr:row>
      <xdr:rowOff>42862</xdr:rowOff>
    </xdr:from>
    <xdr:to>
      <xdr:col>6</xdr:col>
      <xdr:colOff>342900</xdr:colOff>
      <xdr:row>18</xdr:row>
      <xdr:rowOff>271463</xdr:rowOff>
    </xdr:to>
    <xdr:cxnSp macro="">
      <xdr:nvCxnSpPr>
        <xdr:cNvPr id="32" name="Straight Connector 31">
          <a:extLst>
            <a:ext uri="{FF2B5EF4-FFF2-40B4-BE49-F238E27FC236}">
              <a16:creationId xmlns:a16="http://schemas.microsoft.com/office/drawing/2014/main" id="{00000000-0008-0000-0200-000020000000}"/>
            </a:ext>
          </a:extLst>
        </xdr:cNvPr>
        <xdr:cNvCxnSpPr/>
      </xdr:nvCxnSpPr>
      <xdr:spPr>
        <a:xfrm>
          <a:off x="2911478" y="3738562"/>
          <a:ext cx="3172" cy="1057276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338138</xdr:colOff>
      <xdr:row>14</xdr:row>
      <xdr:rowOff>14287</xdr:rowOff>
    </xdr:from>
    <xdr:to>
      <xdr:col>6</xdr:col>
      <xdr:colOff>339726</xdr:colOff>
      <xdr:row>15</xdr:row>
      <xdr:rowOff>28575</xdr:rowOff>
    </xdr:to>
    <xdr:cxnSp macro="">
      <xdr:nvCxnSpPr>
        <xdr:cNvPr id="33" name="Straight Connector 32">
          <a:extLst>
            <a:ext uri="{FF2B5EF4-FFF2-40B4-BE49-F238E27FC236}">
              <a16:creationId xmlns:a16="http://schemas.microsoft.com/office/drawing/2014/main" id="{00000000-0008-0000-0200-000021000000}"/>
            </a:ext>
          </a:extLst>
        </xdr:cNvPr>
        <xdr:cNvCxnSpPr/>
      </xdr:nvCxnSpPr>
      <xdr:spPr>
        <a:xfrm flipH="1">
          <a:off x="2909888" y="3433762"/>
          <a:ext cx="1588" cy="290513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338138</xdr:colOff>
      <xdr:row>35</xdr:row>
      <xdr:rowOff>228599</xdr:rowOff>
    </xdr:from>
    <xdr:to>
      <xdr:col>6</xdr:col>
      <xdr:colOff>339726</xdr:colOff>
      <xdr:row>36</xdr:row>
      <xdr:rowOff>266699</xdr:rowOff>
    </xdr:to>
    <xdr:cxnSp macro="">
      <xdr:nvCxnSpPr>
        <xdr:cNvPr id="34" name="Straight Connector 33">
          <a:extLst>
            <a:ext uri="{FF2B5EF4-FFF2-40B4-BE49-F238E27FC236}">
              <a16:creationId xmlns:a16="http://schemas.microsoft.com/office/drawing/2014/main" id="{00000000-0008-0000-0200-000022000000}"/>
            </a:ext>
          </a:extLst>
        </xdr:cNvPr>
        <xdr:cNvCxnSpPr/>
      </xdr:nvCxnSpPr>
      <xdr:spPr>
        <a:xfrm flipH="1">
          <a:off x="2995613" y="9448799"/>
          <a:ext cx="1588" cy="3143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342900</xdr:colOff>
      <xdr:row>38</xdr:row>
      <xdr:rowOff>14288</xdr:rowOff>
    </xdr:from>
    <xdr:to>
      <xdr:col>6</xdr:col>
      <xdr:colOff>342900</xdr:colOff>
      <xdr:row>40</xdr:row>
      <xdr:rowOff>90488</xdr:rowOff>
    </xdr:to>
    <xdr:cxnSp macro="">
      <xdr:nvCxnSpPr>
        <xdr:cNvPr id="35" name="Straight Connector 34">
          <a:extLst>
            <a:ext uri="{FF2B5EF4-FFF2-40B4-BE49-F238E27FC236}">
              <a16:creationId xmlns:a16="http://schemas.microsoft.com/office/drawing/2014/main" id="{00000000-0008-0000-0200-000023000000}"/>
            </a:ext>
          </a:extLst>
        </xdr:cNvPr>
        <xdr:cNvCxnSpPr/>
      </xdr:nvCxnSpPr>
      <xdr:spPr>
        <a:xfrm>
          <a:off x="3000375" y="10063163"/>
          <a:ext cx="0" cy="6286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309563</xdr:colOff>
      <xdr:row>13</xdr:row>
      <xdr:rowOff>9525</xdr:rowOff>
    </xdr:from>
    <xdr:to>
      <xdr:col>11</xdr:col>
      <xdr:colOff>314325</xdr:colOff>
      <xdr:row>14</xdr:row>
      <xdr:rowOff>128587</xdr:rowOff>
    </xdr:to>
    <xdr:cxnSp macro="">
      <xdr:nvCxnSpPr>
        <xdr:cNvPr id="36" name="Straight Connector 35">
          <a:extLst>
            <a:ext uri="{FF2B5EF4-FFF2-40B4-BE49-F238E27FC236}">
              <a16:creationId xmlns:a16="http://schemas.microsoft.com/office/drawing/2014/main" id="{00000000-0008-0000-0200-000024000000}"/>
            </a:ext>
          </a:extLst>
        </xdr:cNvPr>
        <xdr:cNvCxnSpPr/>
      </xdr:nvCxnSpPr>
      <xdr:spPr>
        <a:xfrm flipH="1">
          <a:off x="4452938" y="3152775"/>
          <a:ext cx="4762" cy="395287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371475</xdr:colOff>
      <xdr:row>10</xdr:row>
      <xdr:rowOff>1</xdr:rowOff>
    </xdr:from>
    <xdr:to>
      <xdr:col>12</xdr:col>
      <xdr:colOff>373069</xdr:colOff>
      <xdr:row>18</xdr:row>
      <xdr:rowOff>200025</xdr:rowOff>
    </xdr:to>
    <xdr:cxnSp macro="">
      <xdr:nvCxnSpPr>
        <xdr:cNvPr id="37" name="Straight Connector 36">
          <a:extLst>
            <a:ext uri="{FF2B5EF4-FFF2-40B4-BE49-F238E27FC236}">
              <a16:creationId xmlns:a16="http://schemas.microsoft.com/office/drawing/2014/main" id="{00000000-0008-0000-0200-000025000000}"/>
            </a:ext>
          </a:extLst>
        </xdr:cNvPr>
        <xdr:cNvCxnSpPr/>
      </xdr:nvCxnSpPr>
      <xdr:spPr>
        <a:xfrm flipH="1">
          <a:off x="7800975" y="2628901"/>
          <a:ext cx="1594" cy="2019299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366713</xdr:colOff>
      <xdr:row>20</xdr:row>
      <xdr:rowOff>19050</xdr:rowOff>
    </xdr:from>
    <xdr:to>
      <xdr:col>12</xdr:col>
      <xdr:colOff>371475</xdr:colOff>
      <xdr:row>24</xdr:row>
      <xdr:rowOff>161925</xdr:rowOff>
    </xdr:to>
    <xdr:cxnSp macro="">
      <xdr:nvCxnSpPr>
        <xdr:cNvPr id="38" name="Straight Connector 37">
          <a:extLst>
            <a:ext uri="{FF2B5EF4-FFF2-40B4-BE49-F238E27FC236}">
              <a16:creationId xmlns:a16="http://schemas.microsoft.com/office/drawing/2014/main" id="{00000000-0008-0000-0200-000026000000}"/>
            </a:ext>
          </a:extLst>
        </xdr:cNvPr>
        <xdr:cNvCxnSpPr/>
      </xdr:nvCxnSpPr>
      <xdr:spPr>
        <a:xfrm>
          <a:off x="5100638" y="4905375"/>
          <a:ext cx="4762" cy="103822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4761</xdr:colOff>
      <xdr:row>28</xdr:row>
      <xdr:rowOff>61913</xdr:rowOff>
    </xdr:from>
    <xdr:to>
      <xdr:col>13</xdr:col>
      <xdr:colOff>766763</xdr:colOff>
      <xdr:row>28</xdr:row>
      <xdr:rowOff>61941</xdr:rowOff>
    </xdr:to>
    <xdr:cxnSp macro="">
      <xdr:nvCxnSpPr>
        <xdr:cNvPr id="39" name="Straight Connector 38">
          <a:extLst>
            <a:ext uri="{FF2B5EF4-FFF2-40B4-BE49-F238E27FC236}">
              <a16:creationId xmlns:a16="http://schemas.microsoft.com/office/drawing/2014/main" id="{00000000-0008-0000-0200-000027000000}"/>
            </a:ext>
          </a:extLst>
        </xdr:cNvPr>
        <xdr:cNvCxnSpPr/>
      </xdr:nvCxnSpPr>
      <xdr:spPr>
        <a:xfrm flipV="1">
          <a:off x="3805236" y="7348538"/>
          <a:ext cx="2381252" cy="28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15</xdr:col>
      <xdr:colOff>9525</xdr:colOff>
      <xdr:row>28</xdr:row>
      <xdr:rowOff>57151</xdr:rowOff>
    </xdr:from>
    <xdr:to>
      <xdr:col>18</xdr:col>
      <xdr:colOff>0</xdr:colOff>
      <xdr:row>28</xdr:row>
      <xdr:rowOff>57152</xdr:rowOff>
    </xdr:to>
    <xdr:cxnSp macro="">
      <xdr:nvCxnSpPr>
        <xdr:cNvPr id="40" name="Straight Connector 39">
          <a:extLst>
            <a:ext uri="{FF2B5EF4-FFF2-40B4-BE49-F238E27FC236}">
              <a16:creationId xmlns:a16="http://schemas.microsoft.com/office/drawing/2014/main" id="{00000000-0008-0000-0200-000028000000}"/>
            </a:ext>
          </a:extLst>
        </xdr:cNvPr>
        <xdr:cNvCxnSpPr/>
      </xdr:nvCxnSpPr>
      <xdr:spPr>
        <a:xfrm>
          <a:off x="6886575" y="7343776"/>
          <a:ext cx="1114425" cy="1"/>
        </a:xfrm>
        <a:prstGeom prst="line">
          <a:avLst/>
        </a:prstGeom>
        <a:ln w="19050">
          <a:solidFill>
            <a:schemeClr val="tx1"/>
          </a:solidFill>
          <a:prstDash val="solid"/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323850</xdr:colOff>
      <xdr:row>9</xdr:row>
      <xdr:rowOff>123825</xdr:rowOff>
    </xdr:from>
    <xdr:to>
      <xdr:col>20</xdr:col>
      <xdr:colOff>325444</xdr:colOff>
      <xdr:row>14</xdr:row>
      <xdr:rowOff>266700</xdr:rowOff>
    </xdr:to>
    <xdr:cxnSp macro="">
      <xdr:nvCxnSpPr>
        <xdr:cNvPr id="41" name="Straight Connector 40">
          <a:extLst>
            <a:ext uri="{FF2B5EF4-FFF2-40B4-BE49-F238E27FC236}">
              <a16:creationId xmlns:a16="http://schemas.microsoft.com/office/drawing/2014/main" id="{00000000-0008-0000-0200-000029000000}"/>
            </a:ext>
          </a:extLst>
        </xdr:cNvPr>
        <xdr:cNvCxnSpPr/>
      </xdr:nvCxnSpPr>
      <xdr:spPr>
        <a:xfrm flipH="1">
          <a:off x="8858250" y="2533650"/>
          <a:ext cx="1594" cy="11525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38100</xdr:colOff>
      <xdr:row>10</xdr:row>
      <xdr:rowOff>0</xdr:rowOff>
    </xdr:from>
    <xdr:to>
      <xdr:col>21</xdr:col>
      <xdr:colOff>260350</xdr:colOff>
      <xdr:row>10</xdr:row>
      <xdr:rowOff>0</xdr:rowOff>
    </xdr:to>
    <xdr:cxnSp macro="">
      <xdr:nvCxnSpPr>
        <xdr:cNvPr id="42" name="Straight Connector 41">
          <a:extLst>
            <a:ext uri="{FF2B5EF4-FFF2-40B4-BE49-F238E27FC236}">
              <a16:creationId xmlns:a16="http://schemas.microsoft.com/office/drawing/2014/main" id="{00000000-0008-0000-0200-00002A000000}"/>
            </a:ext>
          </a:extLst>
        </xdr:cNvPr>
        <xdr:cNvCxnSpPr/>
      </xdr:nvCxnSpPr>
      <xdr:spPr>
        <a:xfrm>
          <a:off x="8362950" y="2543175"/>
          <a:ext cx="11366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323850</xdr:colOff>
      <xdr:row>17</xdr:row>
      <xdr:rowOff>28575</xdr:rowOff>
    </xdr:from>
    <xdr:to>
      <xdr:col>20</xdr:col>
      <xdr:colOff>325438</xdr:colOff>
      <xdr:row>25</xdr:row>
      <xdr:rowOff>266700</xdr:rowOff>
    </xdr:to>
    <xdr:cxnSp macro="">
      <xdr:nvCxnSpPr>
        <xdr:cNvPr id="43" name="Straight Connector 42">
          <a:extLst>
            <a:ext uri="{FF2B5EF4-FFF2-40B4-BE49-F238E27FC236}">
              <a16:creationId xmlns:a16="http://schemas.microsoft.com/office/drawing/2014/main" id="{00000000-0008-0000-0200-00002B000000}"/>
            </a:ext>
          </a:extLst>
        </xdr:cNvPr>
        <xdr:cNvCxnSpPr/>
      </xdr:nvCxnSpPr>
      <xdr:spPr>
        <a:xfrm flipH="1">
          <a:off x="8858250" y="4276725"/>
          <a:ext cx="1588" cy="244792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323850</xdr:colOff>
      <xdr:row>25</xdr:row>
      <xdr:rowOff>247650</xdr:rowOff>
    </xdr:from>
    <xdr:to>
      <xdr:col>20</xdr:col>
      <xdr:colOff>325444</xdr:colOff>
      <xdr:row>29</xdr:row>
      <xdr:rowOff>257175</xdr:rowOff>
    </xdr:to>
    <xdr:cxnSp macro="">
      <xdr:nvCxnSpPr>
        <xdr:cNvPr id="44" name="Straight Connector 43">
          <a:extLst>
            <a:ext uri="{FF2B5EF4-FFF2-40B4-BE49-F238E27FC236}">
              <a16:creationId xmlns:a16="http://schemas.microsoft.com/office/drawing/2014/main" id="{00000000-0008-0000-0200-00002C000000}"/>
            </a:ext>
          </a:extLst>
        </xdr:cNvPr>
        <xdr:cNvCxnSpPr/>
      </xdr:nvCxnSpPr>
      <xdr:spPr>
        <a:xfrm flipH="1">
          <a:off x="8858250" y="6705600"/>
          <a:ext cx="1594" cy="11144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323850</xdr:colOff>
      <xdr:row>32</xdr:row>
      <xdr:rowOff>9525</xdr:rowOff>
    </xdr:from>
    <xdr:to>
      <xdr:col>20</xdr:col>
      <xdr:colOff>325438</xdr:colOff>
      <xdr:row>41</xdr:row>
      <xdr:rowOff>0</xdr:rowOff>
    </xdr:to>
    <xdr:cxnSp macro="">
      <xdr:nvCxnSpPr>
        <xdr:cNvPr id="45" name="Straight Connector 44">
          <a:extLst>
            <a:ext uri="{FF2B5EF4-FFF2-40B4-BE49-F238E27FC236}">
              <a16:creationId xmlns:a16="http://schemas.microsoft.com/office/drawing/2014/main" id="{00000000-0008-0000-0200-00002D000000}"/>
            </a:ext>
          </a:extLst>
        </xdr:cNvPr>
        <xdr:cNvCxnSpPr/>
      </xdr:nvCxnSpPr>
      <xdr:spPr>
        <a:xfrm flipH="1">
          <a:off x="8858250" y="8401050"/>
          <a:ext cx="1588" cy="23050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38100</xdr:colOff>
      <xdr:row>40</xdr:row>
      <xdr:rowOff>95250</xdr:rowOff>
    </xdr:from>
    <xdr:to>
      <xdr:col>21</xdr:col>
      <xdr:colOff>603250</xdr:colOff>
      <xdr:row>40</xdr:row>
      <xdr:rowOff>95250</xdr:rowOff>
    </xdr:to>
    <xdr:cxnSp macro="">
      <xdr:nvCxnSpPr>
        <xdr:cNvPr id="46" name="Straight Connector 45">
          <a:extLst>
            <a:ext uri="{FF2B5EF4-FFF2-40B4-BE49-F238E27FC236}">
              <a16:creationId xmlns:a16="http://schemas.microsoft.com/office/drawing/2014/main" id="{00000000-0008-0000-0200-00002E000000}"/>
            </a:ext>
          </a:extLst>
        </xdr:cNvPr>
        <xdr:cNvCxnSpPr/>
      </xdr:nvCxnSpPr>
      <xdr:spPr>
        <a:xfrm>
          <a:off x="8362950" y="10696575"/>
          <a:ext cx="14795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352425</xdr:colOff>
      <xdr:row>10</xdr:row>
      <xdr:rowOff>9525</xdr:rowOff>
    </xdr:from>
    <xdr:to>
      <xdr:col>27</xdr:col>
      <xdr:colOff>354013</xdr:colOff>
      <xdr:row>12</xdr:row>
      <xdr:rowOff>0</xdr:rowOff>
    </xdr:to>
    <xdr:cxnSp macro="">
      <xdr:nvCxnSpPr>
        <xdr:cNvPr id="47" name="Straight Connector 46">
          <a:extLst>
            <a:ext uri="{FF2B5EF4-FFF2-40B4-BE49-F238E27FC236}">
              <a16:creationId xmlns:a16="http://schemas.microsoft.com/office/drawing/2014/main" id="{00000000-0008-0000-0200-00002F000000}"/>
            </a:ext>
          </a:extLst>
        </xdr:cNvPr>
        <xdr:cNvCxnSpPr/>
      </xdr:nvCxnSpPr>
      <xdr:spPr>
        <a:xfrm flipH="1">
          <a:off x="12601575" y="2552700"/>
          <a:ext cx="1588" cy="3143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352425</xdr:colOff>
      <xdr:row>13</xdr:row>
      <xdr:rowOff>9525</xdr:rowOff>
    </xdr:from>
    <xdr:to>
      <xdr:col>27</xdr:col>
      <xdr:colOff>357187</xdr:colOff>
      <xdr:row>14</xdr:row>
      <xdr:rowOff>128587</xdr:rowOff>
    </xdr:to>
    <xdr:cxnSp macro="">
      <xdr:nvCxnSpPr>
        <xdr:cNvPr id="48" name="Straight Connector 47">
          <a:extLst>
            <a:ext uri="{FF2B5EF4-FFF2-40B4-BE49-F238E27FC236}">
              <a16:creationId xmlns:a16="http://schemas.microsoft.com/office/drawing/2014/main" id="{00000000-0008-0000-0200-000030000000}"/>
            </a:ext>
          </a:extLst>
        </xdr:cNvPr>
        <xdr:cNvCxnSpPr/>
      </xdr:nvCxnSpPr>
      <xdr:spPr>
        <a:xfrm flipH="1">
          <a:off x="12601575" y="3152775"/>
          <a:ext cx="4762" cy="395287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390525</xdr:colOff>
      <xdr:row>10</xdr:row>
      <xdr:rowOff>0</xdr:rowOff>
    </xdr:from>
    <xdr:to>
      <xdr:col>29</xdr:col>
      <xdr:colOff>409575</xdr:colOff>
      <xdr:row>30</xdr:row>
      <xdr:rowOff>276225</xdr:rowOff>
    </xdr:to>
    <xdr:cxnSp macro="">
      <xdr:nvCxnSpPr>
        <xdr:cNvPr id="49" name="Straight Connector 48">
          <a:extLst>
            <a:ext uri="{FF2B5EF4-FFF2-40B4-BE49-F238E27FC236}">
              <a16:creationId xmlns:a16="http://schemas.microsoft.com/office/drawing/2014/main" id="{00000000-0008-0000-0200-000031000000}"/>
            </a:ext>
          </a:extLst>
        </xdr:cNvPr>
        <xdr:cNvCxnSpPr/>
      </xdr:nvCxnSpPr>
      <xdr:spPr>
        <a:xfrm flipH="1">
          <a:off x="18183225" y="2628900"/>
          <a:ext cx="19050" cy="48196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390525</xdr:colOff>
      <xdr:row>32</xdr:row>
      <xdr:rowOff>38100</xdr:rowOff>
    </xdr:from>
    <xdr:to>
      <xdr:col>29</xdr:col>
      <xdr:colOff>390526</xdr:colOff>
      <xdr:row>35</xdr:row>
      <xdr:rowOff>104772</xdr:rowOff>
    </xdr:to>
    <xdr:cxnSp macro="">
      <xdr:nvCxnSpPr>
        <xdr:cNvPr id="50" name="Straight Connector 49">
          <a:extLst>
            <a:ext uri="{FF2B5EF4-FFF2-40B4-BE49-F238E27FC236}">
              <a16:creationId xmlns:a16="http://schemas.microsoft.com/office/drawing/2014/main" id="{00000000-0008-0000-0200-000032000000}"/>
            </a:ext>
          </a:extLst>
        </xdr:cNvPr>
        <xdr:cNvCxnSpPr/>
      </xdr:nvCxnSpPr>
      <xdr:spPr>
        <a:xfrm>
          <a:off x="18183225" y="7715250"/>
          <a:ext cx="1" cy="742947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647700</xdr:colOff>
      <xdr:row>14</xdr:row>
      <xdr:rowOff>9525</xdr:rowOff>
    </xdr:from>
    <xdr:to>
      <xdr:col>28</xdr:col>
      <xdr:colOff>342900</xdr:colOff>
      <xdr:row>14</xdr:row>
      <xdr:rowOff>209550</xdr:rowOff>
    </xdr:to>
    <xdr:sp macro="" textlink="">
      <xdr:nvSpPr>
        <xdr:cNvPr id="51" name="TextBox 50">
          <a:extLst>
            <a:ext uri="{FF2B5EF4-FFF2-40B4-BE49-F238E27FC236}">
              <a16:creationId xmlns:a16="http://schemas.microsoft.com/office/drawing/2014/main" id="{00000000-0008-0000-0200-000033000000}"/>
            </a:ext>
          </a:extLst>
        </xdr:cNvPr>
        <xdr:cNvSpPr txBox="1"/>
      </xdr:nvSpPr>
      <xdr:spPr>
        <a:xfrm>
          <a:off x="12896850" y="3429000"/>
          <a:ext cx="390525" cy="200025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26</xdr:col>
      <xdr:colOff>152400</xdr:colOff>
      <xdr:row>15</xdr:row>
      <xdr:rowOff>0</xdr:rowOff>
    </xdr:from>
    <xdr:to>
      <xdr:col>27</xdr:col>
      <xdr:colOff>127000</xdr:colOff>
      <xdr:row>15</xdr:row>
      <xdr:rowOff>279400</xdr:rowOff>
    </xdr:to>
    <xdr:sp macro="" textlink="">
      <xdr:nvSpPr>
        <xdr:cNvPr id="52" name="TextBox 51">
          <a:extLst>
            <a:ext uri="{FF2B5EF4-FFF2-40B4-BE49-F238E27FC236}">
              <a16:creationId xmlns:a16="http://schemas.microsoft.com/office/drawing/2014/main" id="{00000000-0008-0000-0200-000034000000}"/>
            </a:ext>
          </a:extLst>
        </xdr:cNvPr>
        <xdr:cNvSpPr txBox="1"/>
      </xdr:nvSpPr>
      <xdr:spPr>
        <a:xfrm>
          <a:off x="11772900" y="3695700"/>
          <a:ext cx="342900" cy="2794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29</xdr:col>
      <xdr:colOff>571499</xdr:colOff>
      <xdr:row>34</xdr:row>
      <xdr:rowOff>273051</xdr:rowOff>
    </xdr:from>
    <xdr:to>
      <xdr:col>30</xdr:col>
      <xdr:colOff>276224</xdr:colOff>
      <xdr:row>35</xdr:row>
      <xdr:rowOff>254001</xdr:rowOff>
    </xdr:to>
    <xdr:sp macro="" textlink="">
      <xdr:nvSpPr>
        <xdr:cNvPr id="53" name="TextBox 52">
          <a:extLst>
            <a:ext uri="{FF2B5EF4-FFF2-40B4-BE49-F238E27FC236}">
              <a16:creationId xmlns:a16="http://schemas.microsoft.com/office/drawing/2014/main" id="{00000000-0008-0000-0200-000035000000}"/>
            </a:ext>
          </a:extLst>
        </xdr:cNvPr>
        <xdr:cNvSpPr txBox="1"/>
      </xdr:nvSpPr>
      <xdr:spPr>
        <a:xfrm>
          <a:off x="14109699" y="9328151"/>
          <a:ext cx="517525" cy="26035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11</xdr:col>
      <xdr:colOff>533400</xdr:colOff>
      <xdr:row>14</xdr:row>
      <xdr:rowOff>9525</xdr:rowOff>
    </xdr:from>
    <xdr:to>
      <xdr:col>12</xdr:col>
      <xdr:colOff>304800</xdr:colOff>
      <xdr:row>14</xdr:row>
      <xdr:rowOff>209550</xdr:rowOff>
    </xdr:to>
    <xdr:sp macro="" textlink="">
      <xdr:nvSpPr>
        <xdr:cNvPr id="54" name="TextBox 53">
          <a:extLst>
            <a:ext uri="{FF2B5EF4-FFF2-40B4-BE49-F238E27FC236}">
              <a16:creationId xmlns:a16="http://schemas.microsoft.com/office/drawing/2014/main" id="{00000000-0008-0000-0200-000036000000}"/>
            </a:ext>
          </a:extLst>
        </xdr:cNvPr>
        <xdr:cNvSpPr txBox="1"/>
      </xdr:nvSpPr>
      <xdr:spPr>
        <a:xfrm>
          <a:off x="4676775" y="3429000"/>
          <a:ext cx="409575" cy="20002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13</xdr:col>
      <xdr:colOff>495300</xdr:colOff>
      <xdr:row>35</xdr:row>
      <xdr:rowOff>28575</xdr:rowOff>
    </xdr:from>
    <xdr:to>
      <xdr:col>14</xdr:col>
      <xdr:colOff>257175</xdr:colOff>
      <xdr:row>36</xdr:row>
      <xdr:rowOff>19050</xdr:rowOff>
    </xdr:to>
    <xdr:sp macro="" textlink="">
      <xdr:nvSpPr>
        <xdr:cNvPr id="55" name="TextBox 54">
          <a:extLst>
            <a:ext uri="{FF2B5EF4-FFF2-40B4-BE49-F238E27FC236}">
              <a16:creationId xmlns:a16="http://schemas.microsoft.com/office/drawing/2014/main" id="{00000000-0008-0000-0200-000037000000}"/>
            </a:ext>
          </a:extLst>
        </xdr:cNvPr>
        <xdr:cNvSpPr txBox="1"/>
      </xdr:nvSpPr>
      <xdr:spPr>
        <a:xfrm>
          <a:off x="8534400" y="8391525"/>
          <a:ext cx="371475" cy="20002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26</xdr:col>
      <xdr:colOff>133350</xdr:colOff>
      <xdr:row>35</xdr:row>
      <xdr:rowOff>161924</xdr:rowOff>
    </xdr:from>
    <xdr:to>
      <xdr:col>27</xdr:col>
      <xdr:colOff>95250</xdr:colOff>
      <xdr:row>37</xdr:row>
      <xdr:rowOff>25400</xdr:rowOff>
    </xdr:to>
    <xdr:sp macro="" textlink="">
      <xdr:nvSpPr>
        <xdr:cNvPr id="56" name="TextBox 55">
          <a:extLst>
            <a:ext uri="{FF2B5EF4-FFF2-40B4-BE49-F238E27FC236}">
              <a16:creationId xmlns:a16="http://schemas.microsoft.com/office/drawing/2014/main" id="{00000000-0008-0000-0200-000038000000}"/>
            </a:ext>
          </a:extLst>
        </xdr:cNvPr>
        <xdr:cNvSpPr txBox="1"/>
      </xdr:nvSpPr>
      <xdr:spPr>
        <a:xfrm>
          <a:off x="11753850" y="8607424"/>
          <a:ext cx="330200" cy="295276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24</xdr:col>
      <xdr:colOff>381000</xdr:colOff>
      <xdr:row>10</xdr:row>
      <xdr:rowOff>9525</xdr:rowOff>
    </xdr:from>
    <xdr:to>
      <xdr:col>24</xdr:col>
      <xdr:colOff>382588</xdr:colOff>
      <xdr:row>13</xdr:row>
      <xdr:rowOff>0</xdr:rowOff>
    </xdr:to>
    <xdr:cxnSp macro="">
      <xdr:nvCxnSpPr>
        <xdr:cNvPr id="57" name="Straight Connector 56">
          <a:extLst>
            <a:ext uri="{FF2B5EF4-FFF2-40B4-BE49-F238E27FC236}">
              <a16:creationId xmlns:a16="http://schemas.microsoft.com/office/drawing/2014/main" id="{00000000-0008-0000-0200-000039000000}"/>
            </a:ext>
          </a:extLst>
        </xdr:cNvPr>
        <xdr:cNvCxnSpPr/>
      </xdr:nvCxnSpPr>
      <xdr:spPr>
        <a:xfrm flipH="1">
          <a:off x="11087100" y="2552700"/>
          <a:ext cx="1588" cy="5905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381000</xdr:colOff>
      <xdr:row>14</xdr:row>
      <xdr:rowOff>28575</xdr:rowOff>
    </xdr:from>
    <xdr:to>
      <xdr:col>24</xdr:col>
      <xdr:colOff>382588</xdr:colOff>
      <xdr:row>15</xdr:row>
      <xdr:rowOff>38100</xdr:rowOff>
    </xdr:to>
    <xdr:cxnSp macro="">
      <xdr:nvCxnSpPr>
        <xdr:cNvPr id="58" name="Straight Connector 57">
          <a:extLst>
            <a:ext uri="{FF2B5EF4-FFF2-40B4-BE49-F238E27FC236}">
              <a16:creationId xmlns:a16="http://schemas.microsoft.com/office/drawing/2014/main" id="{00000000-0008-0000-0200-00003A000000}"/>
            </a:ext>
          </a:extLst>
        </xdr:cNvPr>
        <xdr:cNvCxnSpPr/>
      </xdr:nvCxnSpPr>
      <xdr:spPr>
        <a:xfrm flipH="1">
          <a:off x="11087100" y="3448050"/>
          <a:ext cx="1588" cy="2857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376237</xdr:colOff>
      <xdr:row>25</xdr:row>
      <xdr:rowOff>104775</xdr:rowOff>
    </xdr:from>
    <xdr:to>
      <xdr:col>24</xdr:col>
      <xdr:colOff>376239</xdr:colOff>
      <xdr:row>31</xdr:row>
      <xdr:rowOff>0</xdr:rowOff>
    </xdr:to>
    <xdr:cxnSp macro="">
      <xdr:nvCxnSpPr>
        <xdr:cNvPr id="59" name="Straight Connector 58">
          <a:extLst>
            <a:ext uri="{FF2B5EF4-FFF2-40B4-BE49-F238E27FC236}">
              <a16:creationId xmlns:a16="http://schemas.microsoft.com/office/drawing/2014/main" id="{00000000-0008-0000-0200-00003B000000}"/>
            </a:ext>
          </a:extLst>
        </xdr:cNvPr>
        <xdr:cNvCxnSpPr/>
      </xdr:nvCxnSpPr>
      <xdr:spPr>
        <a:xfrm>
          <a:off x="10901362" y="6562725"/>
          <a:ext cx="2" cy="155257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376237</xdr:colOff>
      <xdr:row>32</xdr:row>
      <xdr:rowOff>9525</xdr:rowOff>
    </xdr:from>
    <xdr:to>
      <xdr:col>24</xdr:col>
      <xdr:colOff>376238</xdr:colOff>
      <xdr:row>36</xdr:row>
      <xdr:rowOff>1</xdr:rowOff>
    </xdr:to>
    <xdr:cxnSp macro="">
      <xdr:nvCxnSpPr>
        <xdr:cNvPr id="60" name="Straight Connector 59">
          <a:extLst>
            <a:ext uri="{FF2B5EF4-FFF2-40B4-BE49-F238E27FC236}">
              <a16:creationId xmlns:a16="http://schemas.microsoft.com/office/drawing/2014/main" id="{00000000-0008-0000-0200-00003C000000}"/>
            </a:ext>
          </a:extLst>
        </xdr:cNvPr>
        <xdr:cNvCxnSpPr/>
      </xdr:nvCxnSpPr>
      <xdr:spPr>
        <a:xfrm>
          <a:off x="10901362" y="8401050"/>
          <a:ext cx="1" cy="1095376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376238</xdr:colOff>
      <xdr:row>36</xdr:row>
      <xdr:rowOff>4763</xdr:rowOff>
    </xdr:from>
    <xdr:to>
      <xdr:col>24</xdr:col>
      <xdr:colOff>376238</xdr:colOff>
      <xdr:row>36</xdr:row>
      <xdr:rowOff>266700</xdr:rowOff>
    </xdr:to>
    <xdr:cxnSp macro="">
      <xdr:nvCxnSpPr>
        <xdr:cNvPr id="61" name="Straight Connector 60">
          <a:extLst>
            <a:ext uri="{FF2B5EF4-FFF2-40B4-BE49-F238E27FC236}">
              <a16:creationId xmlns:a16="http://schemas.microsoft.com/office/drawing/2014/main" id="{00000000-0008-0000-0200-00003D000000}"/>
            </a:ext>
          </a:extLst>
        </xdr:cNvPr>
        <xdr:cNvCxnSpPr/>
      </xdr:nvCxnSpPr>
      <xdr:spPr>
        <a:xfrm>
          <a:off x="10901363" y="9501188"/>
          <a:ext cx="0" cy="261937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371475</xdr:colOff>
      <xdr:row>38</xdr:row>
      <xdr:rowOff>19050</xdr:rowOff>
    </xdr:from>
    <xdr:to>
      <xdr:col>24</xdr:col>
      <xdr:colOff>371475</xdr:colOff>
      <xdr:row>40</xdr:row>
      <xdr:rowOff>19050</xdr:rowOff>
    </xdr:to>
    <xdr:cxnSp macro="">
      <xdr:nvCxnSpPr>
        <xdr:cNvPr id="62" name="Straight Connector 61">
          <a:extLst>
            <a:ext uri="{FF2B5EF4-FFF2-40B4-BE49-F238E27FC236}">
              <a16:creationId xmlns:a16="http://schemas.microsoft.com/office/drawing/2014/main" id="{00000000-0008-0000-0200-00003E000000}"/>
            </a:ext>
          </a:extLst>
        </xdr:cNvPr>
        <xdr:cNvCxnSpPr/>
      </xdr:nvCxnSpPr>
      <xdr:spPr>
        <a:xfrm>
          <a:off x="11077575" y="10067925"/>
          <a:ext cx="0" cy="5524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373063</xdr:colOff>
      <xdr:row>40</xdr:row>
      <xdr:rowOff>85725</xdr:rowOff>
    </xdr:from>
    <xdr:to>
      <xdr:col>24</xdr:col>
      <xdr:colOff>376238</xdr:colOff>
      <xdr:row>41</xdr:row>
      <xdr:rowOff>142875</xdr:rowOff>
    </xdr:to>
    <xdr:cxnSp macro="">
      <xdr:nvCxnSpPr>
        <xdr:cNvPr id="63" name="Straight Connector 62">
          <a:extLst>
            <a:ext uri="{FF2B5EF4-FFF2-40B4-BE49-F238E27FC236}">
              <a16:creationId xmlns:a16="http://schemas.microsoft.com/office/drawing/2014/main" id="{00000000-0008-0000-0200-00003F000000}"/>
            </a:ext>
          </a:extLst>
        </xdr:cNvPr>
        <xdr:cNvCxnSpPr/>
      </xdr:nvCxnSpPr>
      <xdr:spPr>
        <a:xfrm>
          <a:off x="10898188" y="10687050"/>
          <a:ext cx="3175" cy="1619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201619</xdr:colOff>
      <xdr:row>10</xdr:row>
      <xdr:rowOff>0</xdr:rowOff>
    </xdr:from>
    <xdr:to>
      <xdr:col>33</xdr:col>
      <xdr:colOff>203200</xdr:colOff>
      <xdr:row>15</xdr:row>
      <xdr:rowOff>266700</xdr:rowOff>
    </xdr:to>
    <xdr:cxnSp macro="">
      <xdr:nvCxnSpPr>
        <xdr:cNvPr id="64" name="Straight Connector 63">
          <a:extLst>
            <a:ext uri="{FF2B5EF4-FFF2-40B4-BE49-F238E27FC236}">
              <a16:creationId xmlns:a16="http://schemas.microsoft.com/office/drawing/2014/main" id="{00000000-0008-0000-0200-000040000000}"/>
            </a:ext>
          </a:extLst>
        </xdr:cNvPr>
        <xdr:cNvCxnSpPr/>
      </xdr:nvCxnSpPr>
      <xdr:spPr>
        <a:xfrm>
          <a:off x="15936919" y="2543175"/>
          <a:ext cx="1581" cy="14192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285750</xdr:colOff>
      <xdr:row>17</xdr:row>
      <xdr:rowOff>19050</xdr:rowOff>
    </xdr:from>
    <xdr:to>
      <xdr:col>37</xdr:col>
      <xdr:colOff>287338</xdr:colOff>
      <xdr:row>25</xdr:row>
      <xdr:rowOff>257175</xdr:rowOff>
    </xdr:to>
    <xdr:cxnSp macro="">
      <xdr:nvCxnSpPr>
        <xdr:cNvPr id="65" name="Straight Connector 64">
          <a:extLst>
            <a:ext uri="{FF2B5EF4-FFF2-40B4-BE49-F238E27FC236}">
              <a16:creationId xmlns:a16="http://schemas.microsoft.com/office/drawing/2014/main" id="{00000000-0008-0000-0200-000041000000}"/>
            </a:ext>
          </a:extLst>
        </xdr:cNvPr>
        <xdr:cNvCxnSpPr/>
      </xdr:nvCxnSpPr>
      <xdr:spPr>
        <a:xfrm flipH="1">
          <a:off x="17259300" y="4267200"/>
          <a:ext cx="1588" cy="244792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285750</xdr:colOff>
      <xdr:row>25</xdr:row>
      <xdr:rowOff>247650</xdr:rowOff>
    </xdr:from>
    <xdr:to>
      <xdr:col>37</xdr:col>
      <xdr:colOff>287344</xdr:colOff>
      <xdr:row>29</xdr:row>
      <xdr:rowOff>257175</xdr:rowOff>
    </xdr:to>
    <xdr:cxnSp macro="">
      <xdr:nvCxnSpPr>
        <xdr:cNvPr id="66" name="Straight Connector 65">
          <a:extLst>
            <a:ext uri="{FF2B5EF4-FFF2-40B4-BE49-F238E27FC236}">
              <a16:creationId xmlns:a16="http://schemas.microsoft.com/office/drawing/2014/main" id="{00000000-0008-0000-0200-000042000000}"/>
            </a:ext>
          </a:extLst>
        </xdr:cNvPr>
        <xdr:cNvCxnSpPr/>
      </xdr:nvCxnSpPr>
      <xdr:spPr>
        <a:xfrm flipH="1">
          <a:off x="17259300" y="6705600"/>
          <a:ext cx="1594" cy="11144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287338</xdr:colOff>
      <xdr:row>32</xdr:row>
      <xdr:rowOff>9525</xdr:rowOff>
    </xdr:from>
    <xdr:to>
      <xdr:col>37</xdr:col>
      <xdr:colOff>295275</xdr:colOff>
      <xdr:row>40</xdr:row>
      <xdr:rowOff>9525</xdr:rowOff>
    </xdr:to>
    <xdr:cxnSp macro="">
      <xdr:nvCxnSpPr>
        <xdr:cNvPr id="67" name="Straight Connector 66">
          <a:extLst>
            <a:ext uri="{FF2B5EF4-FFF2-40B4-BE49-F238E27FC236}">
              <a16:creationId xmlns:a16="http://schemas.microsoft.com/office/drawing/2014/main" id="{00000000-0008-0000-0200-000043000000}"/>
            </a:ext>
          </a:extLst>
        </xdr:cNvPr>
        <xdr:cNvCxnSpPr/>
      </xdr:nvCxnSpPr>
      <xdr:spPr>
        <a:xfrm>
          <a:off x="17260888" y="8401050"/>
          <a:ext cx="7937" cy="22098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314325</xdr:colOff>
      <xdr:row>10</xdr:row>
      <xdr:rowOff>0</xdr:rowOff>
    </xdr:from>
    <xdr:to>
      <xdr:col>39</xdr:col>
      <xdr:colOff>328613</xdr:colOff>
      <xdr:row>24</xdr:row>
      <xdr:rowOff>0</xdr:rowOff>
    </xdr:to>
    <xdr:cxnSp macro="">
      <xdr:nvCxnSpPr>
        <xdr:cNvPr id="68" name="Straight Connector 67">
          <a:extLst>
            <a:ext uri="{FF2B5EF4-FFF2-40B4-BE49-F238E27FC236}">
              <a16:creationId xmlns:a16="http://schemas.microsoft.com/office/drawing/2014/main" id="{00000000-0008-0000-0200-000044000000}"/>
            </a:ext>
          </a:extLst>
        </xdr:cNvPr>
        <xdr:cNvCxnSpPr/>
      </xdr:nvCxnSpPr>
      <xdr:spPr>
        <a:xfrm flipH="1">
          <a:off x="18545175" y="2543175"/>
          <a:ext cx="14288" cy="36385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314325</xdr:colOff>
      <xdr:row>25</xdr:row>
      <xdr:rowOff>19050</xdr:rowOff>
    </xdr:from>
    <xdr:to>
      <xdr:col>39</xdr:col>
      <xdr:colOff>333375</xdr:colOff>
      <xdr:row>39</xdr:row>
      <xdr:rowOff>266700</xdr:rowOff>
    </xdr:to>
    <xdr:cxnSp macro="">
      <xdr:nvCxnSpPr>
        <xdr:cNvPr id="69" name="Straight Connector 68">
          <a:extLst>
            <a:ext uri="{FF2B5EF4-FFF2-40B4-BE49-F238E27FC236}">
              <a16:creationId xmlns:a16="http://schemas.microsoft.com/office/drawing/2014/main" id="{00000000-0008-0000-0200-000045000000}"/>
            </a:ext>
          </a:extLst>
        </xdr:cNvPr>
        <xdr:cNvCxnSpPr/>
      </xdr:nvCxnSpPr>
      <xdr:spPr>
        <a:xfrm>
          <a:off x="18545175" y="6477000"/>
          <a:ext cx="19050" cy="41148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142875</xdr:colOff>
      <xdr:row>14</xdr:row>
      <xdr:rowOff>190500</xdr:rowOff>
    </xdr:from>
    <xdr:to>
      <xdr:col>11</xdr:col>
      <xdr:colOff>295275</xdr:colOff>
      <xdr:row>15</xdr:row>
      <xdr:rowOff>171450</xdr:rowOff>
    </xdr:to>
    <xdr:sp macro="" textlink="">
      <xdr:nvSpPr>
        <xdr:cNvPr id="71" name="TextBox 70">
          <a:extLst>
            <a:ext uri="{FF2B5EF4-FFF2-40B4-BE49-F238E27FC236}">
              <a16:creationId xmlns:a16="http://schemas.microsoft.com/office/drawing/2014/main" id="{00000000-0008-0000-0200-000047000000}"/>
            </a:ext>
          </a:extLst>
        </xdr:cNvPr>
        <xdr:cNvSpPr txBox="1"/>
      </xdr:nvSpPr>
      <xdr:spPr>
        <a:xfrm>
          <a:off x="4003675" y="3657600"/>
          <a:ext cx="355600" cy="260350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15</xdr:col>
      <xdr:colOff>666750</xdr:colOff>
      <xdr:row>25</xdr:row>
      <xdr:rowOff>104775</xdr:rowOff>
    </xdr:from>
    <xdr:to>
      <xdr:col>16</xdr:col>
      <xdr:colOff>295275</xdr:colOff>
      <xdr:row>26</xdr:row>
      <xdr:rowOff>123825</xdr:rowOff>
    </xdr:to>
    <xdr:sp macro="" textlink="">
      <xdr:nvSpPr>
        <xdr:cNvPr id="72" name="TextBox 71">
          <a:extLst>
            <a:ext uri="{FF2B5EF4-FFF2-40B4-BE49-F238E27FC236}">
              <a16:creationId xmlns:a16="http://schemas.microsoft.com/office/drawing/2014/main" id="{00000000-0008-0000-0200-000048000000}"/>
            </a:ext>
          </a:extLst>
        </xdr:cNvPr>
        <xdr:cNvSpPr txBox="1"/>
      </xdr:nvSpPr>
      <xdr:spPr>
        <a:xfrm>
          <a:off x="7458075" y="6105525"/>
          <a:ext cx="314325" cy="228600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10</xdr:col>
      <xdr:colOff>177800</xdr:colOff>
      <xdr:row>35</xdr:row>
      <xdr:rowOff>142874</xdr:rowOff>
    </xdr:from>
    <xdr:to>
      <xdr:col>11</xdr:col>
      <xdr:colOff>384175</xdr:colOff>
      <xdr:row>36</xdr:row>
      <xdr:rowOff>152400</xdr:rowOff>
    </xdr:to>
    <xdr:sp macro="" textlink="">
      <xdr:nvSpPr>
        <xdr:cNvPr id="73" name="TextBox 72">
          <a:extLst>
            <a:ext uri="{FF2B5EF4-FFF2-40B4-BE49-F238E27FC236}">
              <a16:creationId xmlns:a16="http://schemas.microsoft.com/office/drawing/2014/main" id="{00000000-0008-0000-0200-000049000000}"/>
            </a:ext>
          </a:extLst>
        </xdr:cNvPr>
        <xdr:cNvSpPr txBox="1"/>
      </xdr:nvSpPr>
      <xdr:spPr>
        <a:xfrm>
          <a:off x="4038600" y="9477374"/>
          <a:ext cx="409575" cy="288926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33</xdr:col>
      <xdr:colOff>139700</xdr:colOff>
      <xdr:row>26</xdr:row>
      <xdr:rowOff>63500</xdr:rowOff>
    </xdr:from>
    <xdr:to>
      <xdr:col>36</xdr:col>
      <xdr:colOff>114300</xdr:colOff>
      <xdr:row>26</xdr:row>
      <xdr:rowOff>63500</xdr:rowOff>
    </xdr:to>
    <xdr:cxnSp macro="">
      <xdr:nvCxnSpPr>
        <xdr:cNvPr id="75" name="Straight Connector 74">
          <a:extLst>
            <a:ext uri="{FF2B5EF4-FFF2-40B4-BE49-F238E27FC236}">
              <a16:creationId xmlns:a16="http://schemas.microsoft.com/office/drawing/2014/main" id="{00000000-0008-0000-0200-00004B000000}"/>
            </a:ext>
          </a:extLst>
        </xdr:cNvPr>
        <xdr:cNvCxnSpPr/>
      </xdr:nvCxnSpPr>
      <xdr:spPr>
        <a:xfrm>
          <a:off x="15887700" y="6883400"/>
          <a:ext cx="927100" cy="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192088</xdr:colOff>
      <xdr:row>17</xdr:row>
      <xdr:rowOff>25400</xdr:rowOff>
    </xdr:from>
    <xdr:to>
      <xdr:col>33</xdr:col>
      <xdr:colOff>203200</xdr:colOff>
      <xdr:row>26</xdr:row>
      <xdr:rowOff>63500</xdr:rowOff>
    </xdr:to>
    <xdr:cxnSp macro="">
      <xdr:nvCxnSpPr>
        <xdr:cNvPr id="77" name="Straight Connector 76">
          <a:extLst>
            <a:ext uri="{FF2B5EF4-FFF2-40B4-BE49-F238E27FC236}">
              <a16:creationId xmlns:a16="http://schemas.microsoft.com/office/drawing/2014/main" id="{00000000-0008-0000-0200-00004D000000}"/>
            </a:ext>
          </a:extLst>
        </xdr:cNvPr>
        <xdr:cNvCxnSpPr/>
      </xdr:nvCxnSpPr>
      <xdr:spPr>
        <a:xfrm>
          <a:off x="15940088" y="4330700"/>
          <a:ext cx="11112" cy="25527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279400</xdr:colOff>
      <xdr:row>10</xdr:row>
      <xdr:rowOff>12700</xdr:rowOff>
    </xdr:from>
    <xdr:to>
      <xdr:col>37</xdr:col>
      <xdr:colOff>279400</xdr:colOff>
      <xdr:row>14</xdr:row>
      <xdr:rowOff>212725</xdr:rowOff>
    </xdr:to>
    <xdr:cxnSp macro="">
      <xdr:nvCxnSpPr>
        <xdr:cNvPr id="78" name="Straight Connector 77">
          <a:extLst>
            <a:ext uri="{FF2B5EF4-FFF2-40B4-BE49-F238E27FC236}">
              <a16:creationId xmlns:a16="http://schemas.microsoft.com/office/drawing/2014/main" id="{00000000-0008-0000-0200-00004E000000}"/>
            </a:ext>
          </a:extLst>
        </xdr:cNvPr>
        <xdr:cNvCxnSpPr/>
      </xdr:nvCxnSpPr>
      <xdr:spPr>
        <a:xfrm>
          <a:off x="17221200" y="2654300"/>
          <a:ext cx="0" cy="10382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95250</xdr:colOff>
      <xdr:row>24</xdr:row>
      <xdr:rowOff>171450</xdr:rowOff>
    </xdr:from>
    <xdr:to>
      <xdr:col>8</xdr:col>
      <xdr:colOff>140969</xdr:colOff>
      <xdr:row>26</xdr:row>
      <xdr:rowOff>12700</xdr:rowOff>
    </xdr:to>
    <xdr:sp macro="" textlink="">
      <xdr:nvSpPr>
        <xdr:cNvPr id="79" name="Can 78">
          <a:extLst>
            <a:ext uri="{FF2B5EF4-FFF2-40B4-BE49-F238E27FC236}">
              <a16:creationId xmlns:a16="http://schemas.microsoft.com/office/drawing/2014/main" id="{00000000-0008-0000-0200-00004F000000}"/>
            </a:ext>
          </a:extLst>
        </xdr:cNvPr>
        <xdr:cNvSpPr/>
      </xdr:nvSpPr>
      <xdr:spPr>
        <a:xfrm>
          <a:off x="5086350" y="5934075"/>
          <a:ext cx="45719" cy="279400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6</xdr:col>
      <xdr:colOff>0</xdr:colOff>
      <xdr:row>25</xdr:row>
      <xdr:rowOff>104775</xdr:rowOff>
    </xdr:from>
    <xdr:to>
      <xdr:col>11</xdr:col>
      <xdr:colOff>0</xdr:colOff>
      <xdr:row>25</xdr:row>
      <xdr:rowOff>114300</xdr:rowOff>
    </xdr:to>
    <xdr:cxnSp macro="">
      <xdr:nvCxnSpPr>
        <xdr:cNvPr id="80" name="Straight Connector 79">
          <a:extLst>
            <a:ext uri="{FF2B5EF4-FFF2-40B4-BE49-F238E27FC236}">
              <a16:creationId xmlns:a16="http://schemas.microsoft.com/office/drawing/2014/main" id="{00000000-0008-0000-0200-000050000000}"/>
            </a:ext>
          </a:extLst>
        </xdr:cNvPr>
        <xdr:cNvCxnSpPr/>
      </xdr:nvCxnSpPr>
      <xdr:spPr>
        <a:xfrm>
          <a:off x="2571750" y="6105525"/>
          <a:ext cx="1476375" cy="9525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381000</xdr:colOff>
      <xdr:row>10</xdr:row>
      <xdr:rowOff>19050</xdr:rowOff>
    </xdr:from>
    <xdr:to>
      <xdr:col>13</xdr:col>
      <xdr:colOff>390525</xdr:colOff>
      <xdr:row>30</xdr:row>
      <xdr:rowOff>266699</xdr:rowOff>
    </xdr:to>
    <xdr:cxnSp macro="">
      <xdr:nvCxnSpPr>
        <xdr:cNvPr id="83" name="Straight Connector 82">
          <a:extLst>
            <a:ext uri="{FF2B5EF4-FFF2-40B4-BE49-F238E27FC236}">
              <a16:creationId xmlns:a16="http://schemas.microsoft.com/office/drawing/2014/main" id="{00000000-0008-0000-0200-000053000000}"/>
            </a:ext>
          </a:extLst>
        </xdr:cNvPr>
        <xdr:cNvCxnSpPr/>
      </xdr:nvCxnSpPr>
      <xdr:spPr>
        <a:xfrm flipH="1">
          <a:off x="5816600" y="2597150"/>
          <a:ext cx="9525" cy="5607049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371475</xdr:colOff>
      <xdr:row>32</xdr:row>
      <xdr:rowOff>28575</xdr:rowOff>
    </xdr:from>
    <xdr:to>
      <xdr:col>13</xdr:col>
      <xdr:colOff>371475</xdr:colOff>
      <xdr:row>35</xdr:row>
      <xdr:rowOff>114300</xdr:rowOff>
    </xdr:to>
    <xdr:cxnSp macro="">
      <xdr:nvCxnSpPr>
        <xdr:cNvPr id="85" name="Straight Connector 84">
          <a:extLst>
            <a:ext uri="{FF2B5EF4-FFF2-40B4-BE49-F238E27FC236}">
              <a16:creationId xmlns:a16="http://schemas.microsoft.com/office/drawing/2014/main" id="{00000000-0008-0000-0200-000055000000}"/>
            </a:ext>
          </a:extLst>
        </xdr:cNvPr>
        <xdr:cNvCxnSpPr/>
      </xdr:nvCxnSpPr>
      <xdr:spPr>
        <a:xfrm>
          <a:off x="5807075" y="8524875"/>
          <a:ext cx="0" cy="92392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344488</xdr:colOff>
      <xdr:row>20</xdr:row>
      <xdr:rowOff>28575</xdr:rowOff>
    </xdr:from>
    <xdr:to>
      <xdr:col>6</xdr:col>
      <xdr:colOff>352425</xdr:colOff>
      <xdr:row>25</xdr:row>
      <xdr:rowOff>104775</xdr:rowOff>
    </xdr:to>
    <xdr:cxnSp macro="">
      <xdr:nvCxnSpPr>
        <xdr:cNvPr id="91" name="Straight Connector 90">
          <a:extLst>
            <a:ext uri="{FF2B5EF4-FFF2-40B4-BE49-F238E27FC236}">
              <a16:creationId xmlns:a16="http://schemas.microsoft.com/office/drawing/2014/main" id="{00000000-0008-0000-0200-00005B000000}"/>
            </a:ext>
          </a:extLst>
        </xdr:cNvPr>
        <xdr:cNvCxnSpPr/>
      </xdr:nvCxnSpPr>
      <xdr:spPr>
        <a:xfrm>
          <a:off x="4116388" y="4905375"/>
          <a:ext cx="7937" cy="119062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352425</xdr:colOff>
      <xdr:row>25</xdr:row>
      <xdr:rowOff>95250</xdr:rowOff>
    </xdr:from>
    <xdr:to>
      <xdr:col>6</xdr:col>
      <xdr:colOff>361950</xdr:colOff>
      <xdr:row>30</xdr:row>
      <xdr:rowOff>276225</xdr:rowOff>
    </xdr:to>
    <xdr:cxnSp macro="">
      <xdr:nvCxnSpPr>
        <xdr:cNvPr id="94" name="Straight Connector 93">
          <a:extLst>
            <a:ext uri="{FF2B5EF4-FFF2-40B4-BE49-F238E27FC236}">
              <a16:creationId xmlns:a16="http://schemas.microsoft.com/office/drawing/2014/main" id="{00000000-0008-0000-0200-00005E000000}"/>
            </a:ext>
          </a:extLst>
        </xdr:cNvPr>
        <xdr:cNvCxnSpPr/>
      </xdr:nvCxnSpPr>
      <xdr:spPr>
        <a:xfrm>
          <a:off x="4124325" y="6086475"/>
          <a:ext cx="9525" cy="137160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0</xdr:colOff>
      <xdr:row>24</xdr:row>
      <xdr:rowOff>171450</xdr:rowOff>
    </xdr:from>
    <xdr:to>
      <xdr:col>26</xdr:col>
      <xdr:colOff>45719</xdr:colOff>
      <xdr:row>26</xdr:row>
      <xdr:rowOff>19050</xdr:rowOff>
    </xdr:to>
    <xdr:sp macro="" textlink="">
      <xdr:nvSpPr>
        <xdr:cNvPr id="96" name="Rectangle 95">
          <a:extLst>
            <a:ext uri="{FF2B5EF4-FFF2-40B4-BE49-F238E27FC236}">
              <a16:creationId xmlns:a16="http://schemas.microsoft.com/office/drawing/2014/main" id="{00000000-0008-0000-0200-000060000000}"/>
            </a:ext>
          </a:extLst>
        </xdr:cNvPr>
        <xdr:cNvSpPr/>
      </xdr:nvSpPr>
      <xdr:spPr>
        <a:xfrm>
          <a:off x="15963900" y="5953125"/>
          <a:ext cx="45719" cy="276225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12700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23</xdr:col>
      <xdr:colOff>333375</xdr:colOff>
      <xdr:row>25</xdr:row>
      <xdr:rowOff>101600</xdr:rowOff>
    </xdr:from>
    <xdr:to>
      <xdr:col>26</xdr:col>
      <xdr:colOff>279400</xdr:colOff>
      <xdr:row>25</xdr:row>
      <xdr:rowOff>104775</xdr:rowOff>
    </xdr:to>
    <xdr:cxnSp macro="">
      <xdr:nvCxnSpPr>
        <xdr:cNvPr id="97" name="Straight Connector 96">
          <a:extLst>
            <a:ext uri="{FF2B5EF4-FFF2-40B4-BE49-F238E27FC236}">
              <a16:creationId xmlns:a16="http://schemas.microsoft.com/office/drawing/2014/main" id="{00000000-0008-0000-0200-000061000000}"/>
            </a:ext>
          </a:extLst>
        </xdr:cNvPr>
        <xdr:cNvCxnSpPr/>
      </xdr:nvCxnSpPr>
      <xdr:spPr>
        <a:xfrm flipV="1">
          <a:off x="10417175" y="6159500"/>
          <a:ext cx="1482725" cy="3175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371475</xdr:colOff>
      <xdr:row>15</xdr:row>
      <xdr:rowOff>38100</xdr:rowOff>
    </xdr:from>
    <xdr:to>
      <xdr:col>24</xdr:col>
      <xdr:colOff>385763</xdr:colOff>
      <xdr:row>18</xdr:row>
      <xdr:rowOff>271463</xdr:rowOff>
    </xdr:to>
    <xdr:cxnSp macro="">
      <xdr:nvCxnSpPr>
        <xdr:cNvPr id="105" name="Straight Connector 104">
          <a:extLst>
            <a:ext uri="{FF2B5EF4-FFF2-40B4-BE49-F238E27FC236}">
              <a16:creationId xmlns:a16="http://schemas.microsoft.com/office/drawing/2014/main" id="{00000000-0008-0000-0200-000069000000}"/>
            </a:ext>
          </a:extLst>
        </xdr:cNvPr>
        <xdr:cNvCxnSpPr/>
      </xdr:nvCxnSpPr>
      <xdr:spPr>
        <a:xfrm flipH="1">
          <a:off x="10896600" y="3733800"/>
          <a:ext cx="14288" cy="1062038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371471</xdr:colOff>
      <xdr:row>20</xdr:row>
      <xdr:rowOff>19050</xdr:rowOff>
    </xdr:from>
    <xdr:to>
      <xdr:col>24</xdr:col>
      <xdr:colOff>371472</xdr:colOff>
      <xdr:row>25</xdr:row>
      <xdr:rowOff>104776</xdr:rowOff>
    </xdr:to>
    <xdr:cxnSp macro="">
      <xdr:nvCxnSpPr>
        <xdr:cNvPr id="106" name="Straight Connector 105">
          <a:extLst>
            <a:ext uri="{FF2B5EF4-FFF2-40B4-BE49-F238E27FC236}">
              <a16:creationId xmlns:a16="http://schemas.microsoft.com/office/drawing/2014/main" id="{00000000-0008-0000-0200-00006A000000}"/>
            </a:ext>
          </a:extLst>
        </xdr:cNvPr>
        <xdr:cNvCxnSpPr/>
      </xdr:nvCxnSpPr>
      <xdr:spPr>
        <a:xfrm>
          <a:off x="10896596" y="5095875"/>
          <a:ext cx="1" cy="1466851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381000</xdr:colOff>
      <xdr:row>10</xdr:row>
      <xdr:rowOff>9525</xdr:rowOff>
    </xdr:from>
    <xdr:to>
      <xdr:col>28</xdr:col>
      <xdr:colOff>392113</xdr:colOff>
      <xdr:row>18</xdr:row>
      <xdr:rowOff>200025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200-000071000000}"/>
            </a:ext>
          </a:extLst>
        </xdr:cNvPr>
        <xdr:cNvCxnSpPr/>
      </xdr:nvCxnSpPr>
      <xdr:spPr>
        <a:xfrm flipH="1">
          <a:off x="17564100" y="2638425"/>
          <a:ext cx="11113" cy="201930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381000</xdr:colOff>
      <xdr:row>20</xdr:row>
      <xdr:rowOff>28575</xdr:rowOff>
    </xdr:from>
    <xdr:to>
      <xdr:col>28</xdr:col>
      <xdr:colOff>393700</xdr:colOff>
      <xdr:row>24</xdr:row>
      <xdr:rowOff>152400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200-000073000000}"/>
            </a:ext>
          </a:extLst>
        </xdr:cNvPr>
        <xdr:cNvCxnSpPr/>
      </xdr:nvCxnSpPr>
      <xdr:spPr>
        <a:xfrm>
          <a:off x="13055600" y="4956175"/>
          <a:ext cx="12700" cy="103822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0</xdr:colOff>
      <xdr:row>1</xdr:row>
      <xdr:rowOff>0</xdr:rowOff>
    </xdr:from>
    <xdr:to>
      <xdr:col>6</xdr:col>
      <xdr:colOff>590409</xdr:colOff>
      <xdr:row>2</xdr:row>
      <xdr:rowOff>257175</xdr:rowOff>
    </xdr:to>
    <xdr:pic>
      <xdr:nvPicPr>
        <xdr:cNvPr id="116" name="Picture 487" descr="timelylogo_03.png">
          <a:extLst>
            <a:ext uri="{FF2B5EF4-FFF2-40B4-BE49-F238E27FC236}">
              <a16:creationId xmlns:a16="http://schemas.microsoft.com/office/drawing/2014/main" id="{00000000-0008-0000-0200-00007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7175" y="200025"/>
          <a:ext cx="2904984" cy="530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22</xdr:col>
      <xdr:colOff>171450</xdr:colOff>
      <xdr:row>1</xdr:row>
      <xdr:rowOff>19050</xdr:rowOff>
    </xdr:from>
    <xdr:to>
      <xdr:col>28</xdr:col>
      <xdr:colOff>123684</xdr:colOff>
      <xdr:row>3</xdr:row>
      <xdr:rowOff>0</xdr:rowOff>
    </xdr:to>
    <xdr:pic>
      <xdr:nvPicPr>
        <xdr:cNvPr id="117" name="Picture 487" descr="timelylogo_03.png">
          <a:extLst>
            <a:ext uri="{FF2B5EF4-FFF2-40B4-BE49-F238E27FC236}">
              <a16:creationId xmlns:a16="http://schemas.microsoft.com/office/drawing/2014/main" id="{00000000-0008-0000-0200-00007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867900" y="219075"/>
          <a:ext cx="2904984" cy="5302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11</xdr:col>
      <xdr:colOff>0</xdr:colOff>
      <xdr:row>25</xdr:row>
      <xdr:rowOff>0</xdr:rowOff>
    </xdr:from>
    <xdr:to>
      <xdr:col>11</xdr:col>
      <xdr:colOff>409575</xdr:colOff>
      <xdr:row>26</xdr:row>
      <xdr:rowOff>9526</xdr:rowOff>
    </xdr:to>
    <xdr:sp macro="" textlink="">
      <xdr:nvSpPr>
        <xdr:cNvPr id="119" name="TextBox 118">
          <a:extLst>
            <a:ext uri="{FF2B5EF4-FFF2-40B4-BE49-F238E27FC236}">
              <a16:creationId xmlns:a16="http://schemas.microsoft.com/office/drawing/2014/main" id="{00000000-0008-0000-0200-000077000000}"/>
            </a:ext>
          </a:extLst>
        </xdr:cNvPr>
        <xdr:cNvSpPr txBox="1"/>
      </xdr:nvSpPr>
      <xdr:spPr>
        <a:xfrm>
          <a:off x="4048125" y="6000750"/>
          <a:ext cx="409575" cy="219076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10</xdr:col>
      <xdr:colOff>9525</xdr:colOff>
      <xdr:row>24</xdr:row>
      <xdr:rowOff>180975</xdr:rowOff>
    </xdr:from>
    <xdr:to>
      <xdr:col>13</xdr:col>
      <xdr:colOff>0</xdr:colOff>
      <xdr:row>24</xdr:row>
      <xdr:rowOff>180975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200-000078000000}"/>
            </a:ext>
          </a:extLst>
        </xdr:cNvPr>
        <xdr:cNvCxnSpPr/>
      </xdr:nvCxnSpPr>
      <xdr:spPr>
        <a:xfrm>
          <a:off x="3857625" y="5962650"/>
          <a:ext cx="15621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504825</xdr:colOff>
      <xdr:row>24</xdr:row>
      <xdr:rowOff>66675</xdr:rowOff>
    </xdr:from>
    <xdr:to>
      <xdr:col>13</xdr:col>
      <xdr:colOff>276225</xdr:colOff>
      <xdr:row>25</xdr:row>
      <xdr:rowOff>47625</xdr:rowOff>
    </xdr:to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200-00007C000000}"/>
            </a:ext>
          </a:extLst>
        </xdr:cNvPr>
        <xdr:cNvSpPr txBox="1"/>
      </xdr:nvSpPr>
      <xdr:spPr>
        <a:xfrm>
          <a:off x="5238750" y="5848350"/>
          <a:ext cx="457200" cy="20002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28</xdr:col>
      <xdr:colOff>533400</xdr:colOff>
      <xdr:row>24</xdr:row>
      <xdr:rowOff>50800</xdr:rowOff>
    </xdr:from>
    <xdr:to>
      <xdr:col>29</xdr:col>
      <xdr:colOff>228600</xdr:colOff>
      <xdr:row>25</xdr:row>
      <xdr:rowOff>34925</xdr:rowOff>
    </xdr:to>
    <xdr:sp macro="" textlink="">
      <xdr:nvSpPr>
        <xdr:cNvPr id="126" name="TextBox 125">
          <a:extLst>
            <a:ext uri="{FF2B5EF4-FFF2-40B4-BE49-F238E27FC236}">
              <a16:creationId xmlns:a16="http://schemas.microsoft.com/office/drawing/2014/main" id="{00000000-0008-0000-0200-00007E000000}"/>
            </a:ext>
          </a:extLst>
        </xdr:cNvPr>
        <xdr:cNvSpPr txBox="1"/>
      </xdr:nvSpPr>
      <xdr:spPr>
        <a:xfrm>
          <a:off x="13296900" y="6311900"/>
          <a:ext cx="469900" cy="263525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26</xdr:col>
      <xdr:colOff>76200</xdr:colOff>
      <xdr:row>24</xdr:row>
      <xdr:rowOff>165100</xdr:rowOff>
    </xdr:from>
    <xdr:to>
      <xdr:col>28</xdr:col>
      <xdr:colOff>558800</xdr:colOff>
      <xdr:row>24</xdr:row>
      <xdr:rowOff>165100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200-00007F000000}"/>
            </a:ext>
          </a:extLst>
        </xdr:cNvPr>
        <xdr:cNvCxnSpPr/>
      </xdr:nvCxnSpPr>
      <xdr:spPr>
        <a:xfrm>
          <a:off x="11696700" y="6007100"/>
          <a:ext cx="15367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177800</xdr:colOff>
      <xdr:row>25</xdr:row>
      <xdr:rowOff>0</xdr:rowOff>
    </xdr:from>
    <xdr:to>
      <xdr:col>27</xdr:col>
      <xdr:colOff>152400</xdr:colOff>
      <xdr:row>26</xdr:row>
      <xdr:rowOff>63500</xdr:rowOff>
    </xdr:to>
    <xdr:sp macro="" textlink="">
      <xdr:nvSpPr>
        <xdr:cNvPr id="131" name="TextBox 130">
          <a:extLst>
            <a:ext uri="{FF2B5EF4-FFF2-40B4-BE49-F238E27FC236}">
              <a16:creationId xmlns:a16="http://schemas.microsoft.com/office/drawing/2014/main" id="{00000000-0008-0000-0200-000083000000}"/>
            </a:ext>
          </a:extLst>
        </xdr:cNvPr>
        <xdr:cNvSpPr txBox="1"/>
      </xdr:nvSpPr>
      <xdr:spPr>
        <a:xfrm>
          <a:off x="11798300" y="6057900"/>
          <a:ext cx="342900" cy="2794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38</xdr:col>
      <xdr:colOff>0</xdr:colOff>
      <xdr:row>47</xdr:row>
      <xdr:rowOff>0</xdr:rowOff>
    </xdr:from>
    <xdr:to>
      <xdr:col>40</xdr:col>
      <xdr:colOff>12700</xdr:colOff>
      <xdr:row>48</xdr:row>
      <xdr:rowOff>127000</xdr:rowOff>
    </xdr:to>
    <xdr:sp macro="" textlink="">
      <xdr:nvSpPr>
        <xdr:cNvPr id="135" name="TextBox 134">
          <a:extLst>
            <a:ext uri="{FF2B5EF4-FFF2-40B4-BE49-F238E27FC236}">
              <a16:creationId xmlns:a16="http://schemas.microsoft.com/office/drawing/2014/main" id="{00000000-0008-0000-0200-000087000000}"/>
            </a:ext>
          </a:extLst>
        </xdr:cNvPr>
        <xdr:cNvSpPr txBox="1"/>
      </xdr:nvSpPr>
      <xdr:spPr>
        <a:xfrm>
          <a:off x="17881600" y="12382500"/>
          <a:ext cx="1143000" cy="40640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1000" b="1" i="1"/>
            <a:t>Specify quantity</a:t>
          </a:r>
          <a:r>
            <a:rPr lang="en-US" sz="1000" b="1" i="1" baseline="0"/>
            <a:t> in box</a:t>
          </a:r>
          <a:endParaRPr lang="en-US" sz="1000" b="1" i="1"/>
        </a:p>
      </xdr:txBody>
    </xdr:sp>
    <xdr:clientData/>
  </xdr:twoCellAnchor>
  <xdr:twoCellAnchor>
    <xdr:from>
      <xdr:col>26</xdr:col>
      <xdr:colOff>50800</xdr:colOff>
      <xdr:row>41</xdr:row>
      <xdr:rowOff>0</xdr:rowOff>
    </xdr:from>
    <xdr:to>
      <xdr:col>34</xdr:col>
      <xdr:colOff>241300</xdr:colOff>
      <xdr:row>41</xdr:row>
      <xdr:rowOff>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200-000088000000}"/>
            </a:ext>
          </a:extLst>
        </xdr:cNvPr>
        <xdr:cNvCxnSpPr/>
      </xdr:nvCxnSpPr>
      <xdr:spPr>
        <a:xfrm>
          <a:off x="11760200" y="10833100"/>
          <a:ext cx="4813300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31</xdr:col>
      <xdr:colOff>238312</xdr:colOff>
      <xdr:row>25</xdr:row>
      <xdr:rowOff>228600</xdr:rowOff>
    </xdr:from>
    <xdr:to>
      <xdr:col>34</xdr:col>
      <xdr:colOff>271930</xdr:colOff>
      <xdr:row>30</xdr:row>
      <xdr:rowOff>54535</xdr:rowOff>
    </xdr:to>
    <xdr:sp macro="" textlink="">
      <xdr:nvSpPr>
        <xdr:cNvPr id="97" name="TextBox 96">
          <a:extLst>
            <a:ext uri="{FF2B5EF4-FFF2-40B4-BE49-F238E27FC236}">
              <a16:creationId xmlns:a16="http://schemas.microsoft.com/office/drawing/2014/main" id="{00000000-0008-0000-0300-000061000000}"/>
            </a:ext>
          </a:extLst>
        </xdr:cNvPr>
        <xdr:cNvSpPr txBox="1"/>
      </xdr:nvSpPr>
      <xdr:spPr>
        <a:xfrm>
          <a:off x="15148112" y="6769100"/>
          <a:ext cx="1062318" cy="1222935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000" b="1" i="1"/>
            <a:t>            CL                Govt. 86 Mortise</a:t>
          </a:r>
          <a:r>
            <a:rPr lang="en-US" sz="1000" b="1" i="1" baseline="0"/>
            <a:t> </a:t>
          </a:r>
          <a:r>
            <a:rPr lang="en-US" sz="1000" b="1" i="1"/>
            <a:t> Lock - Strike</a:t>
          </a:r>
          <a:r>
            <a:rPr lang="en-US" sz="1000" b="1" i="1" baseline="0"/>
            <a:t> is 3/8" higher than lock centerline</a:t>
          </a:r>
          <a:endParaRPr lang="en-US" sz="1000" b="1" i="1"/>
        </a:p>
      </xdr:txBody>
    </xdr:sp>
    <xdr:clientData/>
  </xdr:twoCellAnchor>
  <xdr:twoCellAnchor>
    <xdr:from>
      <xdr:col>8</xdr:col>
      <xdr:colOff>97156</xdr:colOff>
      <xdr:row>14</xdr:row>
      <xdr:rowOff>123825</xdr:rowOff>
    </xdr:from>
    <xdr:to>
      <xdr:col>8</xdr:col>
      <xdr:colOff>142875</xdr:colOff>
      <xdr:row>15</xdr:row>
      <xdr:rowOff>193675</xdr:rowOff>
    </xdr:to>
    <xdr:sp macro="" textlink="">
      <xdr:nvSpPr>
        <xdr:cNvPr id="98" name="Can 97">
          <a:extLst>
            <a:ext uri="{FF2B5EF4-FFF2-40B4-BE49-F238E27FC236}">
              <a16:creationId xmlns:a16="http://schemas.microsoft.com/office/drawing/2014/main" id="{00000000-0008-0000-0300-000062000000}"/>
            </a:ext>
          </a:extLst>
        </xdr:cNvPr>
        <xdr:cNvSpPr/>
      </xdr:nvSpPr>
      <xdr:spPr>
        <a:xfrm>
          <a:off x="3745231" y="3543300"/>
          <a:ext cx="45719" cy="346075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8</xdr:col>
      <xdr:colOff>95250</xdr:colOff>
      <xdr:row>35</xdr:row>
      <xdr:rowOff>63500</xdr:rowOff>
    </xdr:from>
    <xdr:to>
      <xdr:col>8</xdr:col>
      <xdr:colOff>140969</xdr:colOff>
      <xdr:row>36</xdr:row>
      <xdr:rowOff>130175</xdr:rowOff>
    </xdr:to>
    <xdr:sp macro="" textlink="">
      <xdr:nvSpPr>
        <xdr:cNvPr id="99" name="Can 98">
          <a:extLst>
            <a:ext uri="{FF2B5EF4-FFF2-40B4-BE49-F238E27FC236}">
              <a16:creationId xmlns:a16="http://schemas.microsoft.com/office/drawing/2014/main" id="{00000000-0008-0000-0300-000063000000}"/>
            </a:ext>
          </a:extLst>
        </xdr:cNvPr>
        <xdr:cNvSpPr/>
      </xdr:nvSpPr>
      <xdr:spPr>
        <a:xfrm>
          <a:off x="3743325" y="9283700"/>
          <a:ext cx="45719" cy="342900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18</xdr:col>
      <xdr:colOff>9525</xdr:colOff>
      <xdr:row>25</xdr:row>
      <xdr:rowOff>104775</xdr:rowOff>
    </xdr:from>
    <xdr:to>
      <xdr:col>18</xdr:col>
      <xdr:colOff>57150</xdr:colOff>
      <xdr:row>26</xdr:row>
      <xdr:rowOff>104775</xdr:rowOff>
    </xdr:to>
    <xdr:sp macro="" textlink="">
      <xdr:nvSpPr>
        <xdr:cNvPr id="100" name="Can 99">
          <a:extLst>
            <a:ext uri="{FF2B5EF4-FFF2-40B4-BE49-F238E27FC236}">
              <a16:creationId xmlns:a16="http://schemas.microsoft.com/office/drawing/2014/main" id="{00000000-0008-0000-0300-000064000000}"/>
            </a:ext>
          </a:extLst>
        </xdr:cNvPr>
        <xdr:cNvSpPr/>
      </xdr:nvSpPr>
      <xdr:spPr>
        <a:xfrm>
          <a:off x="8010525" y="6562725"/>
          <a:ext cx="47625" cy="276225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20</xdr:col>
      <xdr:colOff>504826</xdr:colOff>
      <xdr:row>1</xdr:row>
      <xdr:rowOff>85726</xdr:rowOff>
    </xdr:from>
    <xdr:to>
      <xdr:col>21</xdr:col>
      <xdr:colOff>561975</xdr:colOff>
      <xdr:row>2</xdr:row>
      <xdr:rowOff>180976</xdr:rowOff>
    </xdr:to>
    <xdr:sp macro="" textlink="">
      <xdr:nvSpPr>
        <xdr:cNvPr id="101" name="TextBox 100">
          <a:extLst>
            <a:ext uri="{FF2B5EF4-FFF2-40B4-BE49-F238E27FC236}">
              <a16:creationId xmlns:a16="http://schemas.microsoft.com/office/drawing/2014/main" id="{00000000-0008-0000-0300-000065000000}"/>
            </a:ext>
          </a:extLst>
        </xdr:cNvPr>
        <xdr:cNvSpPr txBox="1"/>
      </xdr:nvSpPr>
      <xdr:spPr>
        <a:xfrm>
          <a:off x="8937626" y="288926"/>
          <a:ext cx="742949" cy="374650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i="1">
              <a:solidFill>
                <a:schemeClr val="bg2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Page 1</a:t>
          </a:r>
        </a:p>
      </xdr:txBody>
    </xdr:sp>
    <xdr:clientData/>
  </xdr:twoCellAnchor>
  <xdr:twoCellAnchor>
    <xdr:from>
      <xdr:col>26</xdr:col>
      <xdr:colOff>0</xdr:colOff>
      <xdr:row>14</xdr:row>
      <xdr:rowOff>139700</xdr:rowOff>
    </xdr:from>
    <xdr:to>
      <xdr:col>26</xdr:col>
      <xdr:colOff>45719</xdr:colOff>
      <xdr:row>15</xdr:row>
      <xdr:rowOff>206375</xdr:rowOff>
    </xdr:to>
    <xdr:sp macro="" textlink="">
      <xdr:nvSpPr>
        <xdr:cNvPr id="102" name="Rectangle 101">
          <a:extLst>
            <a:ext uri="{FF2B5EF4-FFF2-40B4-BE49-F238E27FC236}">
              <a16:creationId xmlns:a16="http://schemas.microsoft.com/office/drawing/2014/main" id="{00000000-0008-0000-0300-000066000000}"/>
            </a:ext>
          </a:extLst>
        </xdr:cNvPr>
        <xdr:cNvSpPr/>
      </xdr:nvSpPr>
      <xdr:spPr>
        <a:xfrm>
          <a:off x="11687175" y="3559175"/>
          <a:ext cx="45719" cy="3429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12700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26</xdr:col>
      <xdr:colOff>0</xdr:colOff>
      <xdr:row>35</xdr:row>
      <xdr:rowOff>104775</xdr:rowOff>
    </xdr:from>
    <xdr:to>
      <xdr:col>26</xdr:col>
      <xdr:colOff>36194</xdr:colOff>
      <xdr:row>36</xdr:row>
      <xdr:rowOff>171450</xdr:rowOff>
    </xdr:to>
    <xdr:sp macro="" textlink="">
      <xdr:nvSpPr>
        <xdr:cNvPr id="103" name="Rectangle 102">
          <a:extLst>
            <a:ext uri="{FF2B5EF4-FFF2-40B4-BE49-F238E27FC236}">
              <a16:creationId xmlns:a16="http://schemas.microsoft.com/office/drawing/2014/main" id="{00000000-0008-0000-0300-000067000000}"/>
            </a:ext>
          </a:extLst>
        </xdr:cNvPr>
        <xdr:cNvSpPr/>
      </xdr:nvSpPr>
      <xdr:spPr>
        <a:xfrm>
          <a:off x="11687175" y="9324975"/>
          <a:ext cx="36194" cy="3429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12700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39</xdr:col>
      <xdr:colOff>412750</xdr:colOff>
      <xdr:row>1</xdr:row>
      <xdr:rowOff>57150</xdr:rowOff>
    </xdr:from>
    <xdr:to>
      <xdr:col>40</xdr:col>
      <xdr:colOff>374650</xdr:colOff>
      <xdr:row>2</xdr:row>
      <xdr:rowOff>66675</xdr:rowOff>
    </xdr:to>
    <xdr:sp macro="" textlink="">
      <xdr:nvSpPr>
        <xdr:cNvPr id="104" name="TextBox 103">
          <a:extLst>
            <a:ext uri="{FF2B5EF4-FFF2-40B4-BE49-F238E27FC236}">
              <a16:creationId xmlns:a16="http://schemas.microsoft.com/office/drawing/2014/main" id="{00000000-0008-0000-0300-000068000000}"/>
            </a:ext>
          </a:extLst>
        </xdr:cNvPr>
        <xdr:cNvSpPr txBox="1"/>
      </xdr:nvSpPr>
      <xdr:spPr>
        <a:xfrm>
          <a:off x="18307050" y="260350"/>
          <a:ext cx="685800" cy="28892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i="1">
              <a:solidFill>
                <a:schemeClr val="bg2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Page 2</a:t>
          </a:r>
        </a:p>
      </xdr:txBody>
    </xdr:sp>
    <xdr:clientData/>
  </xdr:twoCellAnchor>
  <xdr:twoCellAnchor>
    <xdr:from>
      <xdr:col>34</xdr:col>
      <xdr:colOff>266700</xdr:colOff>
      <xdr:row>25</xdr:row>
      <xdr:rowOff>73025</xdr:rowOff>
    </xdr:from>
    <xdr:to>
      <xdr:col>35</xdr:col>
      <xdr:colOff>304800</xdr:colOff>
      <xdr:row>27</xdr:row>
      <xdr:rowOff>85725</xdr:rowOff>
    </xdr:to>
    <xdr:sp macro="" textlink="">
      <xdr:nvSpPr>
        <xdr:cNvPr id="105" name="Rectangle 104">
          <a:extLst>
            <a:ext uri="{FF2B5EF4-FFF2-40B4-BE49-F238E27FC236}">
              <a16:creationId xmlns:a16="http://schemas.microsoft.com/office/drawing/2014/main" id="{00000000-0008-0000-0300-000069000000}"/>
            </a:ext>
          </a:extLst>
        </xdr:cNvPr>
        <xdr:cNvSpPr/>
      </xdr:nvSpPr>
      <xdr:spPr>
        <a:xfrm>
          <a:off x="16205200" y="6613525"/>
          <a:ext cx="355600" cy="571500"/>
        </a:xfrm>
        <a:prstGeom prst="rect">
          <a:avLst/>
        </a:prstGeom>
        <a:noFill/>
        <a:ln w="15875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34</xdr:col>
      <xdr:colOff>304800</xdr:colOff>
      <xdr:row>25</xdr:row>
      <xdr:rowOff>139700</xdr:rowOff>
    </xdr:from>
    <xdr:to>
      <xdr:col>35</xdr:col>
      <xdr:colOff>203200</xdr:colOff>
      <xdr:row>26</xdr:row>
      <xdr:rowOff>88900</xdr:rowOff>
    </xdr:to>
    <xdr:sp macro="" textlink="">
      <xdr:nvSpPr>
        <xdr:cNvPr id="106" name="Oval 105">
          <a:extLst>
            <a:ext uri="{FF2B5EF4-FFF2-40B4-BE49-F238E27FC236}">
              <a16:creationId xmlns:a16="http://schemas.microsoft.com/office/drawing/2014/main" id="{00000000-0008-0000-0300-00006A000000}"/>
            </a:ext>
          </a:extLst>
        </xdr:cNvPr>
        <xdr:cNvSpPr/>
      </xdr:nvSpPr>
      <xdr:spPr>
        <a:xfrm>
          <a:off x="16592550" y="6597650"/>
          <a:ext cx="212725" cy="225425"/>
        </a:xfrm>
        <a:prstGeom prst="ellipse">
          <a:avLst/>
        </a:prstGeom>
        <a:noFill/>
        <a:ln w="1270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24</xdr:col>
      <xdr:colOff>101600</xdr:colOff>
      <xdr:row>15</xdr:row>
      <xdr:rowOff>38100</xdr:rowOff>
    </xdr:from>
    <xdr:to>
      <xdr:col>26</xdr:col>
      <xdr:colOff>228600</xdr:colOff>
      <xdr:row>15</xdr:row>
      <xdr:rowOff>38100</xdr:rowOff>
    </xdr:to>
    <xdr:cxnSp macro="">
      <xdr:nvCxnSpPr>
        <xdr:cNvPr id="107" name="Straight Connector 106">
          <a:extLst>
            <a:ext uri="{FF2B5EF4-FFF2-40B4-BE49-F238E27FC236}">
              <a16:creationId xmlns:a16="http://schemas.microsoft.com/office/drawing/2014/main" id="{00000000-0008-0000-0300-00006B000000}"/>
            </a:ext>
          </a:extLst>
        </xdr:cNvPr>
        <xdr:cNvCxnSpPr/>
      </xdr:nvCxnSpPr>
      <xdr:spPr>
        <a:xfrm>
          <a:off x="10626725" y="3733800"/>
          <a:ext cx="1289050" cy="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431800</xdr:colOff>
      <xdr:row>15</xdr:row>
      <xdr:rowOff>38100</xdr:rowOff>
    </xdr:from>
    <xdr:to>
      <xdr:col>11</xdr:col>
      <xdr:colOff>0</xdr:colOff>
      <xdr:row>15</xdr:row>
      <xdr:rowOff>38100</xdr:rowOff>
    </xdr:to>
    <xdr:cxnSp macro="">
      <xdr:nvCxnSpPr>
        <xdr:cNvPr id="108" name="Straight Connector 107">
          <a:extLst>
            <a:ext uri="{FF2B5EF4-FFF2-40B4-BE49-F238E27FC236}">
              <a16:creationId xmlns:a16="http://schemas.microsoft.com/office/drawing/2014/main" id="{00000000-0008-0000-0300-00006C000000}"/>
            </a:ext>
          </a:extLst>
        </xdr:cNvPr>
        <xdr:cNvCxnSpPr/>
      </xdr:nvCxnSpPr>
      <xdr:spPr>
        <a:xfrm>
          <a:off x="2546350" y="3733800"/>
          <a:ext cx="1501775" cy="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177800</xdr:colOff>
      <xdr:row>25</xdr:row>
      <xdr:rowOff>254000</xdr:rowOff>
    </xdr:from>
    <xdr:to>
      <xdr:col>21</xdr:col>
      <xdr:colOff>114300</xdr:colOff>
      <xdr:row>25</xdr:row>
      <xdr:rowOff>266700</xdr:rowOff>
    </xdr:to>
    <xdr:cxnSp macro="">
      <xdr:nvCxnSpPr>
        <xdr:cNvPr id="109" name="Straight Connector 108">
          <a:extLst>
            <a:ext uri="{FF2B5EF4-FFF2-40B4-BE49-F238E27FC236}">
              <a16:creationId xmlns:a16="http://schemas.microsoft.com/office/drawing/2014/main" id="{00000000-0008-0000-0300-00006D000000}"/>
            </a:ext>
          </a:extLst>
        </xdr:cNvPr>
        <xdr:cNvCxnSpPr/>
      </xdr:nvCxnSpPr>
      <xdr:spPr>
        <a:xfrm flipV="1">
          <a:off x="7740650" y="6711950"/>
          <a:ext cx="1470025" cy="1270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139700</xdr:colOff>
      <xdr:row>35</xdr:row>
      <xdr:rowOff>231775</xdr:rowOff>
    </xdr:from>
    <xdr:to>
      <xdr:col>10</xdr:col>
      <xdr:colOff>139700</xdr:colOff>
      <xdr:row>35</xdr:row>
      <xdr:rowOff>241300</xdr:rowOff>
    </xdr:to>
    <xdr:cxnSp macro="">
      <xdr:nvCxnSpPr>
        <xdr:cNvPr id="110" name="Straight Connector 109">
          <a:extLst>
            <a:ext uri="{FF2B5EF4-FFF2-40B4-BE49-F238E27FC236}">
              <a16:creationId xmlns:a16="http://schemas.microsoft.com/office/drawing/2014/main" id="{00000000-0008-0000-0300-00006E000000}"/>
            </a:ext>
          </a:extLst>
        </xdr:cNvPr>
        <xdr:cNvCxnSpPr/>
      </xdr:nvCxnSpPr>
      <xdr:spPr>
        <a:xfrm>
          <a:off x="2711450" y="9451975"/>
          <a:ext cx="1276350" cy="9525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12700</xdr:colOff>
      <xdr:row>36</xdr:row>
      <xdr:rowOff>6350</xdr:rowOff>
    </xdr:from>
    <xdr:to>
      <xdr:col>26</xdr:col>
      <xdr:colOff>139700</xdr:colOff>
      <xdr:row>36</xdr:row>
      <xdr:rowOff>6350</xdr:rowOff>
    </xdr:to>
    <xdr:cxnSp macro="">
      <xdr:nvCxnSpPr>
        <xdr:cNvPr id="111" name="Straight Connector 110">
          <a:extLst>
            <a:ext uri="{FF2B5EF4-FFF2-40B4-BE49-F238E27FC236}">
              <a16:creationId xmlns:a16="http://schemas.microsoft.com/office/drawing/2014/main" id="{00000000-0008-0000-0300-00006F000000}"/>
            </a:ext>
          </a:extLst>
        </xdr:cNvPr>
        <xdr:cNvCxnSpPr/>
      </xdr:nvCxnSpPr>
      <xdr:spPr>
        <a:xfrm>
          <a:off x="10537825" y="9502775"/>
          <a:ext cx="1289050" cy="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168088</xdr:colOff>
      <xdr:row>25</xdr:row>
      <xdr:rowOff>263712</xdr:rowOff>
    </xdr:from>
    <xdr:to>
      <xdr:col>38</xdr:col>
      <xdr:colOff>228600</xdr:colOff>
      <xdr:row>26</xdr:row>
      <xdr:rowOff>1</xdr:rowOff>
    </xdr:to>
    <xdr:cxnSp macro="">
      <xdr:nvCxnSpPr>
        <xdr:cNvPr id="112" name="Straight Connector 111">
          <a:extLst>
            <a:ext uri="{FF2B5EF4-FFF2-40B4-BE49-F238E27FC236}">
              <a16:creationId xmlns:a16="http://schemas.microsoft.com/office/drawing/2014/main" id="{00000000-0008-0000-0300-000070000000}"/>
            </a:ext>
          </a:extLst>
        </xdr:cNvPr>
        <xdr:cNvCxnSpPr/>
      </xdr:nvCxnSpPr>
      <xdr:spPr>
        <a:xfrm flipV="1">
          <a:off x="16058029" y="6807947"/>
          <a:ext cx="1595718" cy="16436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25400</xdr:colOff>
      <xdr:row>14</xdr:row>
      <xdr:rowOff>127000</xdr:rowOff>
    </xdr:from>
    <xdr:to>
      <xdr:col>12</xdr:col>
      <xdr:colOff>38100</xdr:colOff>
      <xdr:row>14</xdr:row>
      <xdr:rowOff>127000</xdr:rowOff>
    </xdr:to>
    <xdr:cxnSp macro="">
      <xdr:nvCxnSpPr>
        <xdr:cNvPr id="113" name="Straight Connector 112">
          <a:extLst>
            <a:ext uri="{FF2B5EF4-FFF2-40B4-BE49-F238E27FC236}">
              <a16:creationId xmlns:a16="http://schemas.microsoft.com/office/drawing/2014/main" id="{00000000-0008-0000-0300-000071000000}"/>
            </a:ext>
          </a:extLst>
        </xdr:cNvPr>
        <xdr:cNvCxnSpPr/>
      </xdr:nvCxnSpPr>
      <xdr:spPr>
        <a:xfrm>
          <a:off x="3873500" y="3546475"/>
          <a:ext cx="898525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88900</xdr:colOff>
      <xdr:row>14</xdr:row>
      <xdr:rowOff>127000</xdr:rowOff>
    </xdr:from>
    <xdr:to>
      <xdr:col>28</xdr:col>
      <xdr:colOff>101600</xdr:colOff>
      <xdr:row>14</xdr:row>
      <xdr:rowOff>127000</xdr:rowOff>
    </xdr:to>
    <xdr:cxnSp macro="">
      <xdr:nvCxnSpPr>
        <xdr:cNvPr id="114" name="Straight Connector 113">
          <a:extLst>
            <a:ext uri="{FF2B5EF4-FFF2-40B4-BE49-F238E27FC236}">
              <a16:creationId xmlns:a16="http://schemas.microsoft.com/office/drawing/2014/main" id="{00000000-0008-0000-0300-000072000000}"/>
            </a:ext>
          </a:extLst>
        </xdr:cNvPr>
        <xdr:cNvCxnSpPr/>
      </xdr:nvCxnSpPr>
      <xdr:spPr>
        <a:xfrm>
          <a:off x="11776075" y="3546475"/>
          <a:ext cx="10604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25400</xdr:colOff>
      <xdr:row>35</xdr:row>
      <xdr:rowOff>101602</xdr:rowOff>
    </xdr:from>
    <xdr:to>
      <xdr:col>15</xdr:col>
      <xdr:colOff>266700</xdr:colOff>
      <xdr:row>35</xdr:row>
      <xdr:rowOff>104775</xdr:rowOff>
    </xdr:to>
    <xdr:cxnSp macro="">
      <xdr:nvCxnSpPr>
        <xdr:cNvPr id="115" name="Straight Connector 114">
          <a:extLst>
            <a:ext uri="{FF2B5EF4-FFF2-40B4-BE49-F238E27FC236}">
              <a16:creationId xmlns:a16="http://schemas.microsoft.com/office/drawing/2014/main" id="{00000000-0008-0000-0300-000073000000}"/>
            </a:ext>
          </a:extLst>
        </xdr:cNvPr>
        <xdr:cNvCxnSpPr/>
      </xdr:nvCxnSpPr>
      <xdr:spPr>
        <a:xfrm>
          <a:off x="3873500" y="9321802"/>
          <a:ext cx="3270250" cy="3173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92075</xdr:colOff>
      <xdr:row>35</xdr:row>
      <xdr:rowOff>101600</xdr:rowOff>
    </xdr:from>
    <xdr:to>
      <xdr:col>31</xdr:col>
      <xdr:colOff>177800</xdr:colOff>
      <xdr:row>35</xdr:row>
      <xdr:rowOff>104775</xdr:rowOff>
    </xdr:to>
    <xdr:cxnSp macro="">
      <xdr:nvCxnSpPr>
        <xdr:cNvPr id="116" name="Straight Connector 115">
          <a:extLst>
            <a:ext uri="{FF2B5EF4-FFF2-40B4-BE49-F238E27FC236}">
              <a16:creationId xmlns:a16="http://schemas.microsoft.com/office/drawing/2014/main" id="{00000000-0008-0000-0300-000074000000}"/>
            </a:ext>
          </a:extLst>
        </xdr:cNvPr>
        <xdr:cNvCxnSpPr/>
      </xdr:nvCxnSpPr>
      <xdr:spPr>
        <a:xfrm flipV="1">
          <a:off x="11801475" y="9436100"/>
          <a:ext cx="3286125" cy="3175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152400</xdr:colOff>
      <xdr:row>40</xdr:row>
      <xdr:rowOff>76200</xdr:rowOff>
    </xdr:from>
    <xdr:to>
      <xdr:col>25</xdr:col>
      <xdr:colOff>342900</xdr:colOff>
      <xdr:row>40</xdr:row>
      <xdr:rowOff>76200</xdr:rowOff>
    </xdr:to>
    <xdr:cxnSp macro="">
      <xdr:nvCxnSpPr>
        <xdr:cNvPr id="117" name="Straight Connector 116">
          <a:extLst>
            <a:ext uri="{FF2B5EF4-FFF2-40B4-BE49-F238E27FC236}">
              <a16:creationId xmlns:a16="http://schemas.microsoft.com/office/drawing/2014/main" id="{00000000-0008-0000-0300-000075000000}"/>
            </a:ext>
          </a:extLst>
        </xdr:cNvPr>
        <xdr:cNvCxnSpPr/>
      </xdr:nvCxnSpPr>
      <xdr:spPr>
        <a:xfrm>
          <a:off x="10693400" y="10807700"/>
          <a:ext cx="8763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152400</xdr:colOff>
      <xdr:row>40</xdr:row>
      <xdr:rowOff>9525</xdr:rowOff>
    </xdr:from>
    <xdr:to>
      <xdr:col>25</xdr:col>
      <xdr:colOff>361950</xdr:colOff>
      <xdr:row>40</xdr:row>
      <xdr:rowOff>9525</xdr:rowOff>
    </xdr:to>
    <xdr:cxnSp macro="">
      <xdr:nvCxnSpPr>
        <xdr:cNvPr id="118" name="Straight Connector 117">
          <a:extLst>
            <a:ext uri="{FF2B5EF4-FFF2-40B4-BE49-F238E27FC236}">
              <a16:creationId xmlns:a16="http://schemas.microsoft.com/office/drawing/2014/main" id="{00000000-0008-0000-0300-000076000000}"/>
            </a:ext>
          </a:extLst>
        </xdr:cNvPr>
        <xdr:cNvCxnSpPr/>
      </xdr:nvCxnSpPr>
      <xdr:spPr>
        <a:xfrm>
          <a:off x="10677525" y="10610850"/>
          <a:ext cx="8953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76200</xdr:colOff>
      <xdr:row>10</xdr:row>
      <xdr:rowOff>0</xdr:rowOff>
    </xdr:from>
    <xdr:to>
      <xdr:col>40</xdr:col>
      <xdr:colOff>25400</xdr:colOff>
      <xdr:row>10</xdr:row>
      <xdr:rowOff>0</xdr:rowOff>
    </xdr:to>
    <xdr:cxnSp macro="">
      <xdr:nvCxnSpPr>
        <xdr:cNvPr id="119" name="Straight Connector 118">
          <a:extLst>
            <a:ext uri="{FF2B5EF4-FFF2-40B4-BE49-F238E27FC236}">
              <a16:creationId xmlns:a16="http://schemas.microsoft.com/office/drawing/2014/main" id="{00000000-0008-0000-0300-000077000000}"/>
            </a:ext>
          </a:extLst>
        </xdr:cNvPr>
        <xdr:cNvCxnSpPr/>
      </xdr:nvCxnSpPr>
      <xdr:spPr>
        <a:xfrm>
          <a:off x="16992600" y="2543175"/>
          <a:ext cx="1997075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76200</xdr:colOff>
      <xdr:row>40</xdr:row>
      <xdr:rowOff>0</xdr:rowOff>
    </xdr:from>
    <xdr:to>
      <xdr:col>40</xdr:col>
      <xdr:colOff>25400</xdr:colOff>
      <xdr:row>40</xdr:row>
      <xdr:rowOff>0</xdr:rowOff>
    </xdr:to>
    <xdr:cxnSp macro="">
      <xdr:nvCxnSpPr>
        <xdr:cNvPr id="120" name="Straight Connector 119">
          <a:extLst>
            <a:ext uri="{FF2B5EF4-FFF2-40B4-BE49-F238E27FC236}">
              <a16:creationId xmlns:a16="http://schemas.microsoft.com/office/drawing/2014/main" id="{00000000-0008-0000-0300-000078000000}"/>
            </a:ext>
          </a:extLst>
        </xdr:cNvPr>
        <xdr:cNvCxnSpPr/>
      </xdr:nvCxnSpPr>
      <xdr:spPr>
        <a:xfrm>
          <a:off x="16992600" y="10601325"/>
          <a:ext cx="1997075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495300</xdr:colOff>
      <xdr:row>10</xdr:row>
      <xdr:rowOff>0</xdr:rowOff>
    </xdr:from>
    <xdr:to>
      <xdr:col>25</xdr:col>
      <xdr:colOff>317500</xdr:colOff>
      <xdr:row>10</xdr:row>
      <xdr:rowOff>0</xdr:rowOff>
    </xdr:to>
    <xdr:cxnSp macro="">
      <xdr:nvCxnSpPr>
        <xdr:cNvPr id="121" name="Straight Connector 120">
          <a:extLst>
            <a:ext uri="{FF2B5EF4-FFF2-40B4-BE49-F238E27FC236}">
              <a16:creationId xmlns:a16="http://schemas.microsoft.com/office/drawing/2014/main" id="{00000000-0008-0000-0300-000079000000}"/>
            </a:ext>
          </a:extLst>
        </xdr:cNvPr>
        <xdr:cNvCxnSpPr/>
      </xdr:nvCxnSpPr>
      <xdr:spPr>
        <a:xfrm>
          <a:off x="10525125" y="2543175"/>
          <a:ext cx="10033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234950</xdr:colOff>
      <xdr:row>10</xdr:row>
      <xdr:rowOff>12700</xdr:rowOff>
    </xdr:from>
    <xdr:to>
      <xdr:col>7</xdr:col>
      <xdr:colOff>374650</xdr:colOff>
      <xdr:row>10</xdr:row>
      <xdr:rowOff>12700</xdr:rowOff>
    </xdr:to>
    <xdr:cxnSp macro="">
      <xdr:nvCxnSpPr>
        <xdr:cNvPr id="122" name="Straight Connector 121">
          <a:extLst>
            <a:ext uri="{FF2B5EF4-FFF2-40B4-BE49-F238E27FC236}">
              <a16:creationId xmlns:a16="http://schemas.microsoft.com/office/drawing/2014/main" id="{00000000-0008-0000-0300-00007A000000}"/>
            </a:ext>
          </a:extLst>
        </xdr:cNvPr>
        <xdr:cNvCxnSpPr/>
      </xdr:nvCxnSpPr>
      <xdr:spPr>
        <a:xfrm>
          <a:off x="2349500" y="2555875"/>
          <a:ext cx="12827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254000</xdr:colOff>
      <xdr:row>40</xdr:row>
      <xdr:rowOff>98425</xdr:rowOff>
    </xdr:from>
    <xdr:to>
      <xdr:col>7</xdr:col>
      <xdr:colOff>361950</xdr:colOff>
      <xdr:row>40</xdr:row>
      <xdr:rowOff>98425</xdr:rowOff>
    </xdr:to>
    <xdr:cxnSp macro="">
      <xdr:nvCxnSpPr>
        <xdr:cNvPr id="123" name="Straight Connector 122">
          <a:extLst>
            <a:ext uri="{FF2B5EF4-FFF2-40B4-BE49-F238E27FC236}">
              <a16:creationId xmlns:a16="http://schemas.microsoft.com/office/drawing/2014/main" id="{00000000-0008-0000-0300-00007B000000}"/>
            </a:ext>
          </a:extLst>
        </xdr:cNvPr>
        <xdr:cNvCxnSpPr/>
      </xdr:nvCxnSpPr>
      <xdr:spPr>
        <a:xfrm>
          <a:off x="2368550" y="10699750"/>
          <a:ext cx="12509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342900</xdr:colOff>
      <xdr:row>34</xdr:row>
      <xdr:rowOff>19050</xdr:rowOff>
    </xdr:from>
    <xdr:to>
      <xdr:col>6</xdr:col>
      <xdr:colOff>342901</xdr:colOff>
      <xdr:row>35</xdr:row>
      <xdr:rowOff>228600</xdr:rowOff>
    </xdr:to>
    <xdr:cxnSp macro="">
      <xdr:nvCxnSpPr>
        <xdr:cNvPr id="124" name="Straight Connector 123">
          <a:extLst>
            <a:ext uri="{FF2B5EF4-FFF2-40B4-BE49-F238E27FC236}">
              <a16:creationId xmlns:a16="http://schemas.microsoft.com/office/drawing/2014/main" id="{00000000-0008-0000-0300-00007C000000}"/>
            </a:ext>
          </a:extLst>
        </xdr:cNvPr>
        <xdr:cNvCxnSpPr/>
      </xdr:nvCxnSpPr>
      <xdr:spPr>
        <a:xfrm>
          <a:off x="2914650" y="8963025"/>
          <a:ext cx="1" cy="48577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314325</xdr:colOff>
      <xdr:row>10</xdr:row>
      <xdr:rowOff>0</xdr:rowOff>
    </xdr:from>
    <xdr:to>
      <xdr:col>11</xdr:col>
      <xdr:colOff>315913</xdr:colOff>
      <xdr:row>11</xdr:row>
      <xdr:rowOff>266700</xdr:rowOff>
    </xdr:to>
    <xdr:cxnSp macro="">
      <xdr:nvCxnSpPr>
        <xdr:cNvPr id="125" name="Straight Connector 124">
          <a:extLst>
            <a:ext uri="{FF2B5EF4-FFF2-40B4-BE49-F238E27FC236}">
              <a16:creationId xmlns:a16="http://schemas.microsoft.com/office/drawing/2014/main" id="{00000000-0008-0000-0300-00007D000000}"/>
            </a:ext>
          </a:extLst>
        </xdr:cNvPr>
        <xdr:cNvCxnSpPr/>
      </xdr:nvCxnSpPr>
      <xdr:spPr>
        <a:xfrm flipH="1">
          <a:off x="4362450" y="2543175"/>
          <a:ext cx="1588" cy="3143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295275</xdr:colOff>
      <xdr:row>10</xdr:row>
      <xdr:rowOff>9525</xdr:rowOff>
    </xdr:from>
    <xdr:to>
      <xdr:col>6</xdr:col>
      <xdr:colOff>296863</xdr:colOff>
      <xdr:row>13</xdr:row>
      <xdr:rowOff>0</xdr:rowOff>
    </xdr:to>
    <xdr:cxnSp macro="">
      <xdr:nvCxnSpPr>
        <xdr:cNvPr id="126" name="Straight Connector 125">
          <a:extLst>
            <a:ext uri="{FF2B5EF4-FFF2-40B4-BE49-F238E27FC236}">
              <a16:creationId xmlns:a16="http://schemas.microsoft.com/office/drawing/2014/main" id="{00000000-0008-0000-0300-00007E000000}"/>
            </a:ext>
          </a:extLst>
        </xdr:cNvPr>
        <xdr:cNvCxnSpPr/>
      </xdr:nvCxnSpPr>
      <xdr:spPr>
        <a:xfrm flipH="1">
          <a:off x="2867025" y="2552700"/>
          <a:ext cx="1588" cy="5905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304800</xdr:colOff>
      <xdr:row>21</xdr:row>
      <xdr:rowOff>19050</xdr:rowOff>
    </xdr:from>
    <xdr:to>
      <xdr:col>6</xdr:col>
      <xdr:colOff>304800</xdr:colOff>
      <xdr:row>23</xdr:row>
      <xdr:rowOff>257175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300-00007F000000}"/>
            </a:ext>
          </a:extLst>
        </xdr:cNvPr>
        <xdr:cNvCxnSpPr/>
      </xdr:nvCxnSpPr>
      <xdr:spPr>
        <a:xfrm>
          <a:off x="2876550" y="5372100"/>
          <a:ext cx="0" cy="79057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301626</xdr:colOff>
      <xdr:row>14</xdr:row>
      <xdr:rowOff>14287</xdr:rowOff>
    </xdr:from>
    <xdr:to>
      <xdr:col>6</xdr:col>
      <xdr:colOff>304800</xdr:colOff>
      <xdr:row>15</xdr:row>
      <xdr:rowOff>47625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300-000080000000}"/>
            </a:ext>
          </a:extLst>
        </xdr:cNvPr>
        <xdr:cNvCxnSpPr/>
      </xdr:nvCxnSpPr>
      <xdr:spPr>
        <a:xfrm>
          <a:off x="2873376" y="3433762"/>
          <a:ext cx="3174" cy="309563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338138</xdr:colOff>
      <xdr:row>35</xdr:row>
      <xdr:rowOff>228599</xdr:rowOff>
    </xdr:from>
    <xdr:to>
      <xdr:col>6</xdr:col>
      <xdr:colOff>339726</xdr:colOff>
      <xdr:row>36</xdr:row>
      <xdr:rowOff>266699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300-000081000000}"/>
            </a:ext>
          </a:extLst>
        </xdr:cNvPr>
        <xdr:cNvCxnSpPr/>
      </xdr:nvCxnSpPr>
      <xdr:spPr>
        <a:xfrm flipH="1">
          <a:off x="2909888" y="9448799"/>
          <a:ext cx="1588" cy="3143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342900</xdr:colOff>
      <xdr:row>38</xdr:row>
      <xdr:rowOff>14288</xdr:rowOff>
    </xdr:from>
    <xdr:to>
      <xdr:col>6</xdr:col>
      <xdr:colOff>342900</xdr:colOff>
      <xdr:row>40</xdr:row>
      <xdr:rowOff>90488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300-000082000000}"/>
            </a:ext>
          </a:extLst>
        </xdr:cNvPr>
        <xdr:cNvCxnSpPr/>
      </xdr:nvCxnSpPr>
      <xdr:spPr>
        <a:xfrm>
          <a:off x="2914650" y="10063163"/>
          <a:ext cx="0" cy="6286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309563</xdr:colOff>
      <xdr:row>13</xdr:row>
      <xdr:rowOff>9525</xdr:rowOff>
    </xdr:from>
    <xdr:to>
      <xdr:col>11</xdr:col>
      <xdr:colOff>314325</xdr:colOff>
      <xdr:row>14</xdr:row>
      <xdr:rowOff>128587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300-000083000000}"/>
            </a:ext>
          </a:extLst>
        </xdr:cNvPr>
        <xdr:cNvCxnSpPr/>
      </xdr:nvCxnSpPr>
      <xdr:spPr>
        <a:xfrm flipH="1">
          <a:off x="4357688" y="3152775"/>
          <a:ext cx="4762" cy="395287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371475</xdr:colOff>
      <xdr:row>10</xdr:row>
      <xdr:rowOff>1</xdr:rowOff>
    </xdr:from>
    <xdr:to>
      <xdr:col>12</xdr:col>
      <xdr:colOff>373069</xdr:colOff>
      <xdr:row>16</xdr:row>
      <xdr:rowOff>266700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300-000084000000}"/>
            </a:ext>
          </a:extLst>
        </xdr:cNvPr>
        <xdr:cNvCxnSpPr/>
      </xdr:nvCxnSpPr>
      <xdr:spPr>
        <a:xfrm flipH="1">
          <a:off x="5105400" y="2543176"/>
          <a:ext cx="1594" cy="1695449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376239</xdr:colOff>
      <xdr:row>18</xdr:row>
      <xdr:rowOff>28575</xdr:rowOff>
    </xdr:from>
    <xdr:to>
      <xdr:col>12</xdr:col>
      <xdr:colOff>381000</xdr:colOff>
      <xdr:row>20</xdr:row>
      <xdr:rowOff>95250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300-000085000000}"/>
            </a:ext>
          </a:extLst>
        </xdr:cNvPr>
        <xdr:cNvCxnSpPr/>
      </xdr:nvCxnSpPr>
      <xdr:spPr>
        <a:xfrm>
          <a:off x="5110164" y="4552950"/>
          <a:ext cx="4761" cy="61912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</xdr:colOff>
      <xdr:row>27</xdr:row>
      <xdr:rowOff>57150</xdr:rowOff>
    </xdr:from>
    <xdr:to>
      <xdr:col>14</xdr:col>
      <xdr:colOff>676275</xdr:colOff>
      <xdr:row>27</xdr:row>
      <xdr:rowOff>57178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300-000086000000}"/>
            </a:ext>
          </a:extLst>
        </xdr:cNvPr>
        <xdr:cNvCxnSpPr/>
      </xdr:nvCxnSpPr>
      <xdr:spPr>
        <a:xfrm flipV="1">
          <a:off x="3805237" y="7067550"/>
          <a:ext cx="3062288" cy="28"/>
        </a:xfrm>
        <a:prstGeom prst="line">
          <a:avLst/>
        </a:prstGeom>
        <a:ln w="25400">
          <a:solidFill>
            <a:schemeClr val="accent1">
              <a:lumMod val="75000"/>
            </a:schemeClr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9525</xdr:colOff>
      <xdr:row>27</xdr:row>
      <xdr:rowOff>57150</xdr:rowOff>
    </xdr:from>
    <xdr:to>
      <xdr:col>18</xdr:col>
      <xdr:colOff>0</xdr:colOff>
      <xdr:row>27</xdr:row>
      <xdr:rowOff>57151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300-000087000000}"/>
            </a:ext>
          </a:extLst>
        </xdr:cNvPr>
        <xdr:cNvCxnSpPr/>
      </xdr:nvCxnSpPr>
      <xdr:spPr>
        <a:xfrm>
          <a:off x="7572375" y="7067550"/>
          <a:ext cx="428625" cy="1"/>
        </a:xfrm>
        <a:prstGeom prst="line">
          <a:avLst/>
        </a:prstGeom>
        <a:ln w="25400">
          <a:solidFill>
            <a:schemeClr val="accent1">
              <a:lumMod val="75000"/>
            </a:schemeClr>
          </a:solidFill>
          <a:prstDash val="solid"/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323850</xdr:colOff>
      <xdr:row>9</xdr:row>
      <xdr:rowOff>123825</xdr:rowOff>
    </xdr:from>
    <xdr:to>
      <xdr:col>20</xdr:col>
      <xdr:colOff>325444</xdr:colOff>
      <xdr:row>14</xdr:row>
      <xdr:rowOff>266700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300-000088000000}"/>
            </a:ext>
          </a:extLst>
        </xdr:cNvPr>
        <xdr:cNvCxnSpPr/>
      </xdr:nvCxnSpPr>
      <xdr:spPr>
        <a:xfrm flipH="1">
          <a:off x="8734425" y="2533650"/>
          <a:ext cx="1594" cy="11525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38100</xdr:colOff>
      <xdr:row>10</xdr:row>
      <xdr:rowOff>0</xdr:rowOff>
    </xdr:from>
    <xdr:to>
      <xdr:col>21</xdr:col>
      <xdr:colOff>260350</xdr:colOff>
      <xdr:row>10</xdr:row>
      <xdr:rowOff>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300-000089000000}"/>
            </a:ext>
          </a:extLst>
        </xdr:cNvPr>
        <xdr:cNvCxnSpPr/>
      </xdr:nvCxnSpPr>
      <xdr:spPr>
        <a:xfrm>
          <a:off x="8191500" y="2543175"/>
          <a:ext cx="1165225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323850</xdr:colOff>
      <xdr:row>17</xdr:row>
      <xdr:rowOff>28575</xdr:rowOff>
    </xdr:from>
    <xdr:to>
      <xdr:col>20</xdr:col>
      <xdr:colOff>325438</xdr:colOff>
      <xdr:row>25</xdr:row>
      <xdr:rowOff>266700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300-00008A000000}"/>
            </a:ext>
          </a:extLst>
        </xdr:cNvPr>
        <xdr:cNvCxnSpPr/>
      </xdr:nvCxnSpPr>
      <xdr:spPr>
        <a:xfrm flipH="1">
          <a:off x="8734425" y="4276725"/>
          <a:ext cx="1588" cy="244792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323850</xdr:colOff>
      <xdr:row>25</xdr:row>
      <xdr:rowOff>247650</xdr:rowOff>
    </xdr:from>
    <xdr:to>
      <xdr:col>20</xdr:col>
      <xdr:colOff>325444</xdr:colOff>
      <xdr:row>29</xdr:row>
      <xdr:rowOff>257175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300-00008B000000}"/>
            </a:ext>
          </a:extLst>
        </xdr:cNvPr>
        <xdr:cNvCxnSpPr/>
      </xdr:nvCxnSpPr>
      <xdr:spPr>
        <a:xfrm flipH="1">
          <a:off x="8734425" y="6705600"/>
          <a:ext cx="1594" cy="11144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323850</xdr:colOff>
      <xdr:row>32</xdr:row>
      <xdr:rowOff>9525</xdr:rowOff>
    </xdr:from>
    <xdr:to>
      <xdr:col>20</xdr:col>
      <xdr:colOff>325438</xdr:colOff>
      <xdr:row>41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300-00008C000000}"/>
            </a:ext>
          </a:extLst>
        </xdr:cNvPr>
        <xdr:cNvCxnSpPr/>
      </xdr:nvCxnSpPr>
      <xdr:spPr>
        <a:xfrm flipH="1">
          <a:off x="8734425" y="8401050"/>
          <a:ext cx="1588" cy="23050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38100</xdr:colOff>
      <xdr:row>40</xdr:row>
      <xdr:rowOff>95250</xdr:rowOff>
    </xdr:from>
    <xdr:to>
      <xdr:col>21</xdr:col>
      <xdr:colOff>603250</xdr:colOff>
      <xdr:row>40</xdr:row>
      <xdr:rowOff>95250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300-00008D000000}"/>
            </a:ext>
          </a:extLst>
        </xdr:cNvPr>
        <xdr:cNvCxnSpPr/>
      </xdr:nvCxnSpPr>
      <xdr:spPr>
        <a:xfrm>
          <a:off x="8191500" y="10696575"/>
          <a:ext cx="1508125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352425</xdr:colOff>
      <xdr:row>10</xdr:row>
      <xdr:rowOff>9525</xdr:rowOff>
    </xdr:from>
    <xdr:to>
      <xdr:col>27</xdr:col>
      <xdr:colOff>354013</xdr:colOff>
      <xdr:row>12</xdr:row>
      <xdr:rowOff>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300-00008E000000}"/>
            </a:ext>
          </a:extLst>
        </xdr:cNvPr>
        <xdr:cNvCxnSpPr/>
      </xdr:nvCxnSpPr>
      <xdr:spPr>
        <a:xfrm flipH="1">
          <a:off x="12401550" y="2552700"/>
          <a:ext cx="1588" cy="3143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352425</xdr:colOff>
      <xdr:row>13</xdr:row>
      <xdr:rowOff>9525</xdr:rowOff>
    </xdr:from>
    <xdr:to>
      <xdr:col>27</xdr:col>
      <xdr:colOff>357187</xdr:colOff>
      <xdr:row>14</xdr:row>
      <xdr:rowOff>128587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300-00008F000000}"/>
            </a:ext>
          </a:extLst>
        </xdr:cNvPr>
        <xdr:cNvCxnSpPr/>
      </xdr:nvCxnSpPr>
      <xdr:spPr>
        <a:xfrm flipH="1">
          <a:off x="12401550" y="3152775"/>
          <a:ext cx="4762" cy="395287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393700</xdr:colOff>
      <xdr:row>10</xdr:row>
      <xdr:rowOff>0</xdr:rowOff>
    </xdr:from>
    <xdr:to>
      <xdr:col>29</xdr:col>
      <xdr:colOff>409575</xdr:colOff>
      <xdr:row>24</xdr:row>
      <xdr:rowOff>0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300-000090000000}"/>
            </a:ext>
          </a:extLst>
        </xdr:cNvPr>
        <xdr:cNvCxnSpPr/>
      </xdr:nvCxnSpPr>
      <xdr:spPr>
        <a:xfrm flipH="1">
          <a:off x="13931900" y="2578100"/>
          <a:ext cx="15875" cy="368300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377825</xdr:colOff>
      <xdr:row>25</xdr:row>
      <xdr:rowOff>38100</xdr:rowOff>
    </xdr:from>
    <xdr:to>
      <xdr:col>29</xdr:col>
      <xdr:colOff>377826</xdr:colOff>
      <xdr:row>28</xdr:row>
      <xdr:rowOff>104772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300-000091000000}"/>
            </a:ext>
          </a:extLst>
        </xdr:cNvPr>
        <xdr:cNvCxnSpPr/>
      </xdr:nvCxnSpPr>
      <xdr:spPr>
        <a:xfrm>
          <a:off x="13916025" y="6578600"/>
          <a:ext cx="1" cy="904872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647700</xdr:colOff>
      <xdr:row>14</xdr:row>
      <xdr:rowOff>9525</xdr:rowOff>
    </xdr:from>
    <xdr:to>
      <xdr:col>28</xdr:col>
      <xdr:colOff>342900</xdr:colOff>
      <xdr:row>14</xdr:row>
      <xdr:rowOff>209550</xdr:rowOff>
    </xdr:to>
    <xdr:sp macro="" textlink="">
      <xdr:nvSpPr>
        <xdr:cNvPr id="146" name="TextBox 145">
          <a:extLst>
            <a:ext uri="{FF2B5EF4-FFF2-40B4-BE49-F238E27FC236}">
              <a16:creationId xmlns:a16="http://schemas.microsoft.com/office/drawing/2014/main" id="{00000000-0008-0000-0300-000092000000}"/>
            </a:ext>
          </a:extLst>
        </xdr:cNvPr>
        <xdr:cNvSpPr txBox="1"/>
      </xdr:nvSpPr>
      <xdr:spPr>
        <a:xfrm>
          <a:off x="12696825" y="3429000"/>
          <a:ext cx="381000" cy="200025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26</xdr:col>
      <xdr:colOff>152400</xdr:colOff>
      <xdr:row>15</xdr:row>
      <xdr:rowOff>0</xdr:rowOff>
    </xdr:from>
    <xdr:to>
      <xdr:col>27</xdr:col>
      <xdr:colOff>127000</xdr:colOff>
      <xdr:row>15</xdr:row>
      <xdr:rowOff>279400</xdr:rowOff>
    </xdr:to>
    <xdr:sp macro="" textlink="">
      <xdr:nvSpPr>
        <xdr:cNvPr id="147" name="TextBox 146">
          <a:extLst>
            <a:ext uri="{FF2B5EF4-FFF2-40B4-BE49-F238E27FC236}">
              <a16:creationId xmlns:a16="http://schemas.microsoft.com/office/drawing/2014/main" id="{00000000-0008-0000-0300-000093000000}"/>
            </a:ext>
          </a:extLst>
        </xdr:cNvPr>
        <xdr:cNvSpPr txBox="1"/>
      </xdr:nvSpPr>
      <xdr:spPr>
        <a:xfrm>
          <a:off x="11839575" y="3695700"/>
          <a:ext cx="336550" cy="2794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31</xdr:col>
      <xdr:colOff>114299</xdr:colOff>
      <xdr:row>34</xdr:row>
      <xdr:rowOff>260351</xdr:rowOff>
    </xdr:from>
    <xdr:to>
      <xdr:col>32</xdr:col>
      <xdr:colOff>111124</xdr:colOff>
      <xdr:row>35</xdr:row>
      <xdr:rowOff>241301</xdr:rowOff>
    </xdr:to>
    <xdr:sp macro="" textlink="">
      <xdr:nvSpPr>
        <xdr:cNvPr id="148" name="TextBox 147">
          <a:extLst>
            <a:ext uri="{FF2B5EF4-FFF2-40B4-BE49-F238E27FC236}">
              <a16:creationId xmlns:a16="http://schemas.microsoft.com/office/drawing/2014/main" id="{00000000-0008-0000-0300-000094000000}"/>
            </a:ext>
          </a:extLst>
        </xdr:cNvPr>
        <xdr:cNvSpPr txBox="1"/>
      </xdr:nvSpPr>
      <xdr:spPr>
        <a:xfrm>
          <a:off x="15024099" y="9315451"/>
          <a:ext cx="390525" cy="26035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11</xdr:col>
      <xdr:colOff>533400</xdr:colOff>
      <xdr:row>14</xdr:row>
      <xdr:rowOff>9525</xdr:rowOff>
    </xdr:from>
    <xdr:to>
      <xdr:col>12</xdr:col>
      <xdr:colOff>304800</xdr:colOff>
      <xdr:row>14</xdr:row>
      <xdr:rowOff>209550</xdr:rowOff>
    </xdr:to>
    <xdr:sp macro="" textlink="">
      <xdr:nvSpPr>
        <xdr:cNvPr id="149" name="TextBox 148">
          <a:extLst>
            <a:ext uri="{FF2B5EF4-FFF2-40B4-BE49-F238E27FC236}">
              <a16:creationId xmlns:a16="http://schemas.microsoft.com/office/drawing/2014/main" id="{00000000-0008-0000-0300-000095000000}"/>
            </a:ext>
          </a:extLst>
        </xdr:cNvPr>
        <xdr:cNvSpPr txBox="1"/>
      </xdr:nvSpPr>
      <xdr:spPr>
        <a:xfrm>
          <a:off x="4581525" y="3429000"/>
          <a:ext cx="457200" cy="20002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15</xdr:col>
      <xdr:colOff>200025</xdr:colOff>
      <xdr:row>34</xdr:row>
      <xdr:rowOff>200025</xdr:rowOff>
    </xdr:from>
    <xdr:to>
      <xdr:col>16</xdr:col>
      <xdr:colOff>47625</xdr:colOff>
      <xdr:row>35</xdr:row>
      <xdr:rowOff>190500</xdr:rowOff>
    </xdr:to>
    <xdr:sp macro="" textlink="">
      <xdr:nvSpPr>
        <xdr:cNvPr id="150" name="TextBox 149">
          <a:extLst>
            <a:ext uri="{FF2B5EF4-FFF2-40B4-BE49-F238E27FC236}">
              <a16:creationId xmlns:a16="http://schemas.microsoft.com/office/drawing/2014/main" id="{00000000-0008-0000-0300-000096000000}"/>
            </a:ext>
          </a:extLst>
        </xdr:cNvPr>
        <xdr:cNvSpPr txBox="1"/>
      </xdr:nvSpPr>
      <xdr:spPr>
        <a:xfrm>
          <a:off x="7077075" y="9144000"/>
          <a:ext cx="533400" cy="266700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26</xdr:col>
      <xdr:colOff>133350</xdr:colOff>
      <xdr:row>35</xdr:row>
      <xdr:rowOff>161924</xdr:rowOff>
    </xdr:from>
    <xdr:to>
      <xdr:col>27</xdr:col>
      <xdr:colOff>95250</xdr:colOff>
      <xdr:row>37</xdr:row>
      <xdr:rowOff>25400</xdr:rowOff>
    </xdr:to>
    <xdr:sp macro="" textlink="">
      <xdr:nvSpPr>
        <xdr:cNvPr id="151" name="TextBox 150">
          <a:extLst>
            <a:ext uri="{FF2B5EF4-FFF2-40B4-BE49-F238E27FC236}">
              <a16:creationId xmlns:a16="http://schemas.microsoft.com/office/drawing/2014/main" id="{00000000-0008-0000-0300-000097000000}"/>
            </a:ext>
          </a:extLst>
        </xdr:cNvPr>
        <xdr:cNvSpPr txBox="1"/>
      </xdr:nvSpPr>
      <xdr:spPr>
        <a:xfrm>
          <a:off x="11820525" y="9382124"/>
          <a:ext cx="323850" cy="415926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24</xdr:col>
      <xdr:colOff>381000</xdr:colOff>
      <xdr:row>10</xdr:row>
      <xdr:rowOff>9525</xdr:rowOff>
    </xdr:from>
    <xdr:to>
      <xdr:col>24</xdr:col>
      <xdr:colOff>382588</xdr:colOff>
      <xdr:row>13</xdr:row>
      <xdr:rowOff>0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300-000098000000}"/>
            </a:ext>
          </a:extLst>
        </xdr:cNvPr>
        <xdr:cNvCxnSpPr/>
      </xdr:nvCxnSpPr>
      <xdr:spPr>
        <a:xfrm flipH="1">
          <a:off x="10906125" y="2552700"/>
          <a:ext cx="1588" cy="5905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381000</xdr:colOff>
      <xdr:row>14</xdr:row>
      <xdr:rowOff>28575</xdr:rowOff>
    </xdr:from>
    <xdr:to>
      <xdr:col>24</xdr:col>
      <xdr:colOff>382588</xdr:colOff>
      <xdr:row>15</xdr:row>
      <xdr:rowOff>38100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300-000099000000}"/>
            </a:ext>
          </a:extLst>
        </xdr:cNvPr>
        <xdr:cNvCxnSpPr/>
      </xdr:nvCxnSpPr>
      <xdr:spPr>
        <a:xfrm flipH="1">
          <a:off x="10906125" y="3448050"/>
          <a:ext cx="1588" cy="2857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381000</xdr:colOff>
      <xdr:row>29</xdr:row>
      <xdr:rowOff>63500</xdr:rowOff>
    </xdr:from>
    <xdr:to>
      <xdr:col>24</xdr:col>
      <xdr:colOff>381002</xdr:colOff>
      <xdr:row>32</xdr:row>
      <xdr:rowOff>266700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300-00009A000000}"/>
            </a:ext>
          </a:extLst>
        </xdr:cNvPr>
        <xdr:cNvCxnSpPr/>
      </xdr:nvCxnSpPr>
      <xdr:spPr>
        <a:xfrm>
          <a:off x="10922000" y="7721600"/>
          <a:ext cx="2" cy="104140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381000</xdr:colOff>
      <xdr:row>34</xdr:row>
      <xdr:rowOff>25400</xdr:rowOff>
    </xdr:from>
    <xdr:to>
      <xdr:col>24</xdr:col>
      <xdr:colOff>381001</xdr:colOff>
      <xdr:row>36</xdr:row>
      <xdr:rowOff>1</xdr:rowOff>
    </xdr:to>
    <xdr:cxnSp macro="">
      <xdr:nvCxnSpPr>
        <xdr:cNvPr id="155" name="Straight Connector 154">
          <a:extLst>
            <a:ext uri="{FF2B5EF4-FFF2-40B4-BE49-F238E27FC236}">
              <a16:creationId xmlns:a16="http://schemas.microsoft.com/office/drawing/2014/main" id="{00000000-0008-0000-0300-00009B000000}"/>
            </a:ext>
          </a:extLst>
        </xdr:cNvPr>
        <xdr:cNvCxnSpPr/>
      </xdr:nvCxnSpPr>
      <xdr:spPr>
        <a:xfrm>
          <a:off x="10922000" y="9080500"/>
          <a:ext cx="1" cy="533401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381000</xdr:colOff>
      <xdr:row>35</xdr:row>
      <xdr:rowOff>238125</xdr:rowOff>
    </xdr:from>
    <xdr:to>
      <xdr:col>24</xdr:col>
      <xdr:colOff>382588</xdr:colOff>
      <xdr:row>37</xdr:row>
      <xdr:rowOff>0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300-00009C000000}"/>
            </a:ext>
          </a:extLst>
        </xdr:cNvPr>
        <xdr:cNvCxnSpPr/>
      </xdr:nvCxnSpPr>
      <xdr:spPr>
        <a:xfrm flipH="1">
          <a:off x="10906125" y="9458325"/>
          <a:ext cx="1588" cy="3143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371475</xdr:colOff>
      <xdr:row>38</xdr:row>
      <xdr:rowOff>19050</xdr:rowOff>
    </xdr:from>
    <xdr:to>
      <xdr:col>24</xdr:col>
      <xdr:colOff>371475</xdr:colOff>
      <xdr:row>40</xdr:row>
      <xdr:rowOff>19050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300-00009D000000}"/>
            </a:ext>
          </a:extLst>
        </xdr:cNvPr>
        <xdr:cNvCxnSpPr/>
      </xdr:nvCxnSpPr>
      <xdr:spPr>
        <a:xfrm>
          <a:off x="10896600" y="10067925"/>
          <a:ext cx="0" cy="5524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373063</xdr:colOff>
      <xdr:row>40</xdr:row>
      <xdr:rowOff>85725</xdr:rowOff>
    </xdr:from>
    <xdr:to>
      <xdr:col>24</xdr:col>
      <xdr:colOff>381000</xdr:colOff>
      <xdr:row>41</xdr:row>
      <xdr:rowOff>114300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300-00009E000000}"/>
            </a:ext>
          </a:extLst>
        </xdr:cNvPr>
        <xdr:cNvCxnSpPr/>
      </xdr:nvCxnSpPr>
      <xdr:spPr>
        <a:xfrm>
          <a:off x="10898188" y="10687050"/>
          <a:ext cx="7937" cy="1333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201619</xdr:colOff>
      <xdr:row>10</xdr:row>
      <xdr:rowOff>0</xdr:rowOff>
    </xdr:from>
    <xdr:to>
      <xdr:col>33</xdr:col>
      <xdr:colOff>203200</xdr:colOff>
      <xdr:row>15</xdr:row>
      <xdr:rowOff>266700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300-00009F000000}"/>
            </a:ext>
          </a:extLst>
        </xdr:cNvPr>
        <xdr:cNvCxnSpPr/>
      </xdr:nvCxnSpPr>
      <xdr:spPr>
        <a:xfrm>
          <a:off x="16175044" y="2543175"/>
          <a:ext cx="1581" cy="14192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285750</xdr:colOff>
      <xdr:row>17</xdr:row>
      <xdr:rowOff>19050</xdr:rowOff>
    </xdr:from>
    <xdr:to>
      <xdr:col>37</xdr:col>
      <xdr:colOff>287338</xdr:colOff>
      <xdr:row>25</xdr:row>
      <xdr:rowOff>257175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300-0000A0000000}"/>
            </a:ext>
          </a:extLst>
        </xdr:cNvPr>
        <xdr:cNvCxnSpPr/>
      </xdr:nvCxnSpPr>
      <xdr:spPr>
        <a:xfrm flipH="1">
          <a:off x="17430750" y="4267200"/>
          <a:ext cx="1588" cy="244792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285750</xdr:colOff>
      <xdr:row>25</xdr:row>
      <xdr:rowOff>247650</xdr:rowOff>
    </xdr:from>
    <xdr:to>
      <xdr:col>37</xdr:col>
      <xdr:colOff>287344</xdr:colOff>
      <xdr:row>29</xdr:row>
      <xdr:rowOff>257175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300-0000A1000000}"/>
            </a:ext>
          </a:extLst>
        </xdr:cNvPr>
        <xdr:cNvCxnSpPr/>
      </xdr:nvCxnSpPr>
      <xdr:spPr>
        <a:xfrm flipH="1">
          <a:off x="17430750" y="6705600"/>
          <a:ext cx="1594" cy="11144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287338</xdr:colOff>
      <xdr:row>32</xdr:row>
      <xdr:rowOff>9525</xdr:rowOff>
    </xdr:from>
    <xdr:to>
      <xdr:col>37</xdr:col>
      <xdr:colOff>295275</xdr:colOff>
      <xdr:row>40</xdr:row>
      <xdr:rowOff>9525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300-0000A2000000}"/>
            </a:ext>
          </a:extLst>
        </xdr:cNvPr>
        <xdr:cNvCxnSpPr/>
      </xdr:nvCxnSpPr>
      <xdr:spPr>
        <a:xfrm>
          <a:off x="17432338" y="8401050"/>
          <a:ext cx="7937" cy="22098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314325</xdr:colOff>
      <xdr:row>10</xdr:row>
      <xdr:rowOff>0</xdr:rowOff>
    </xdr:from>
    <xdr:to>
      <xdr:col>39</xdr:col>
      <xdr:colOff>328613</xdr:colOff>
      <xdr:row>24</xdr:row>
      <xdr:rowOff>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300-0000A3000000}"/>
            </a:ext>
          </a:extLst>
        </xdr:cNvPr>
        <xdr:cNvCxnSpPr/>
      </xdr:nvCxnSpPr>
      <xdr:spPr>
        <a:xfrm flipH="1">
          <a:off x="18554700" y="2543175"/>
          <a:ext cx="14288" cy="36385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314325</xdr:colOff>
      <xdr:row>25</xdr:row>
      <xdr:rowOff>19050</xdr:rowOff>
    </xdr:from>
    <xdr:to>
      <xdr:col>39</xdr:col>
      <xdr:colOff>333375</xdr:colOff>
      <xdr:row>39</xdr:row>
      <xdr:rowOff>266700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300-0000A4000000}"/>
            </a:ext>
          </a:extLst>
        </xdr:cNvPr>
        <xdr:cNvCxnSpPr/>
      </xdr:nvCxnSpPr>
      <xdr:spPr>
        <a:xfrm>
          <a:off x="18554700" y="6477000"/>
          <a:ext cx="19050" cy="41148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614082</xdr:colOff>
      <xdr:row>25</xdr:row>
      <xdr:rowOff>103094</xdr:rowOff>
    </xdr:from>
    <xdr:to>
      <xdr:col>39</xdr:col>
      <xdr:colOff>257735</xdr:colOff>
      <xdr:row>27</xdr:row>
      <xdr:rowOff>103094</xdr:rowOff>
    </xdr:to>
    <xdr:sp macro="" textlink="">
      <xdr:nvSpPr>
        <xdr:cNvPr id="165" name="TextBox 164">
          <a:extLst>
            <a:ext uri="{FF2B5EF4-FFF2-40B4-BE49-F238E27FC236}">
              <a16:creationId xmlns:a16="http://schemas.microsoft.com/office/drawing/2014/main" id="{00000000-0008-0000-0300-0000A5000000}"/>
            </a:ext>
          </a:extLst>
        </xdr:cNvPr>
        <xdr:cNvSpPr txBox="1"/>
      </xdr:nvSpPr>
      <xdr:spPr>
        <a:xfrm>
          <a:off x="17355670" y="6647329"/>
          <a:ext cx="741830" cy="560294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000" b="1" i="1"/>
            <a:t>CL Cylindrical Lock</a:t>
          </a:r>
        </a:p>
      </xdr:txBody>
    </xdr:sp>
    <xdr:clientData/>
  </xdr:twoCellAnchor>
  <xdr:twoCellAnchor>
    <xdr:from>
      <xdr:col>10</xdr:col>
      <xdr:colOff>142875</xdr:colOff>
      <xdr:row>14</xdr:row>
      <xdr:rowOff>152400</xdr:rowOff>
    </xdr:from>
    <xdr:to>
      <xdr:col>11</xdr:col>
      <xdr:colOff>295275</xdr:colOff>
      <xdr:row>15</xdr:row>
      <xdr:rowOff>133350</xdr:rowOff>
    </xdr:to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00000000-0008-0000-0300-0000A6000000}"/>
            </a:ext>
          </a:extLst>
        </xdr:cNvPr>
        <xdr:cNvSpPr txBox="1"/>
      </xdr:nvSpPr>
      <xdr:spPr>
        <a:xfrm>
          <a:off x="3990975" y="3571875"/>
          <a:ext cx="352425" cy="25717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16</xdr:col>
      <xdr:colOff>31750</xdr:colOff>
      <xdr:row>25</xdr:row>
      <xdr:rowOff>155575</xdr:rowOff>
    </xdr:from>
    <xdr:to>
      <xdr:col>16</xdr:col>
      <xdr:colOff>346075</xdr:colOff>
      <xdr:row>26</xdr:row>
      <xdr:rowOff>174625</xdr:rowOff>
    </xdr:to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00000000-0008-0000-0300-0000A7000000}"/>
            </a:ext>
          </a:extLst>
        </xdr:cNvPr>
        <xdr:cNvSpPr txBox="1"/>
      </xdr:nvSpPr>
      <xdr:spPr>
        <a:xfrm>
          <a:off x="7613650" y="6696075"/>
          <a:ext cx="314325" cy="298450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10</xdr:col>
      <xdr:colOff>177800</xdr:colOff>
      <xdr:row>35</xdr:row>
      <xdr:rowOff>142874</xdr:rowOff>
    </xdr:from>
    <xdr:to>
      <xdr:col>11</xdr:col>
      <xdr:colOff>384175</xdr:colOff>
      <xdr:row>36</xdr:row>
      <xdr:rowOff>152400</xdr:rowOff>
    </xdr:to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0000000-0008-0000-0300-0000A8000000}"/>
            </a:ext>
          </a:extLst>
        </xdr:cNvPr>
        <xdr:cNvSpPr txBox="1"/>
      </xdr:nvSpPr>
      <xdr:spPr>
        <a:xfrm>
          <a:off x="4025900" y="9363074"/>
          <a:ext cx="406400" cy="285751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33</xdr:col>
      <xdr:colOff>127000</xdr:colOff>
      <xdr:row>26</xdr:row>
      <xdr:rowOff>77694</xdr:rowOff>
    </xdr:from>
    <xdr:to>
      <xdr:col>36</xdr:col>
      <xdr:colOff>112058</xdr:colOff>
      <xdr:row>26</xdr:row>
      <xdr:rowOff>78441</xdr:rowOff>
    </xdr:to>
    <xdr:cxnSp macro="">
      <xdr:nvCxnSpPr>
        <xdr:cNvPr id="169" name="Straight Connector 168">
          <a:extLst>
            <a:ext uri="{FF2B5EF4-FFF2-40B4-BE49-F238E27FC236}">
              <a16:creationId xmlns:a16="http://schemas.microsoft.com/office/drawing/2014/main" id="{00000000-0008-0000-0300-0000A9000000}"/>
            </a:ext>
          </a:extLst>
        </xdr:cNvPr>
        <xdr:cNvCxnSpPr/>
      </xdr:nvCxnSpPr>
      <xdr:spPr>
        <a:xfrm>
          <a:off x="15748000" y="6897594"/>
          <a:ext cx="937558" cy="747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192088</xdr:colOff>
      <xdr:row>17</xdr:row>
      <xdr:rowOff>25400</xdr:rowOff>
    </xdr:from>
    <xdr:to>
      <xdr:col>33</xdr:col>
      <xdr:colOff>203200</xdr:colOff>
      <xdr:row>26</xdr:row>
      <xdr:rowOff>76200</xdr:rowOff>
    </xdr:to>
    <xdr:cxnSp macro="">
      <xdr:nvCxnSpPr>
        <xdr:cNvPr id="170" name="Straight Connector 169">
          <a:extLst>
            <a:ext uri="{FF2B5EF4-FFF2-40B4-BE49-F238E27FC236}">
              <a16:creationId xmlns:a16="http://schemas.microsoft.com/office/drawing/2014/main" id="{00000000-0008-0000-0300-0000AA000000}"/>
            </a:ext>
          </a:extLst>
        </xdr:cNvPr>
        <xdr:cNvCxnSpPr/>
      </xdr:nvCxnSpPr>
      <xdr:spPr>
        <a:xfrm>
          <a:off x="15813088" y="4330700"/>
          <a:ext cx="11112" cy="25654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279400</xdr:colOff>
      <xdr:row>10</xdr:row>
      <xdr:rowOff>12700</xdr:rowOff>
    </xdr:from>
    <xdr:to>
      <xdr:col>37</xdr:col>
      <xdr:colOff>279400</xdr:colOff>
      <xdr:row>14</xdr:row>
      <xdr:rowOff>266700</xdr:rowOff>
    </xdr:to>
    <xdr:cxnSp macro="">
      <xdr:nvCxnSpPr>
        <xdr:cNvPr id="171" name="Straight Connector 170">
          <a:extLst>
            <a:ext uri="{FF2B5EF4-FFF2-40B4-BE49-F238E27FC236}">
              <a16:creationId xmlns:a16="http://schemas.microsoft.com/office/drawing/2014/main" id="{00000000-0008-0000-0300-0000AB000000}"/>
            </a:ext>
          </a:extLst>
        </xdr:cNvPr>
        <xdr:cNvCxnSpPr/>
      </xdr:nvCxnSpPr>
      <xdr:spPr>
        <a:xfrm>
          <a:off x="17081500" y="2590800"/>
          <a:ext cx="0" cy="114300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104775</xdr:colOff>
      <xdr:row>20</xdr:row>
      <xdr:rowOff>76200</xdr:rowOff>
    </xdr:from>
    <xdr:to>
      <xdr:col>8</xdr:col>
      <xdr:colOff>150494</xdr:colOff>
      <xdr:row>21</xdr:row>
      <xdr:rowOff>193675</xdr:rowOff>
    </xdr:to>
    <xdr:sp macro="" textlink="">
      <xdr:nvSpPr>
        <xdr:cNvPr id="172" name="Can 171">
          <a:extLst>
            <a:ext uri="{FF2B5EF4-FFF2-40B4-BE49-F238E27FC236}">
              <a16:creationId xmlns:a16="http://schemas.microsoft.com/office/drawing/2014/main" id="{00000000-0008-0000-0300-0000AC000000}"/>
            </a:ext>
          </a:extLst>
        </xdr:cNvPr>
        <xdr:cNvSpPr/>
      </xdr:nvSpPr>
      <xdr:spPr>
        <a:xfrm>
          <a:off x="3752850" y="5153025"/>
          <a:ext cx="45719" cy="393700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6</xdr:col>
      <xdr:colOff>28575</xdr:colOff>
      <xdr:row>21</xdr:row>
      <xdr:rowOff>0</xdr:rowOff>
    </xdr:from>
    <xdr:to>
      <xdr:col>11</xdr:col>
      <xdr:colOff>28575</xdr:colOff>
      <xdr:row>21</xdr:row>
      <xdr:rowOff>9525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300-0000AD000000}"/>
            </a:ext>
          </a:extLst>
        </xdr:cNvPr>
        <xdr:cNvCxnSpPr/>
      </xdr:nvCxnSpPr>
      <xdr:spPr>
        <a:xfrm>
          <a:off x="2600325" y="5353050"/>
          <a:ext cx="1476375" cy="9525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390525</xdr:colOff>
      <xdr:row>10</xdr:row>
      <xdr:rowOff>19050</xdr:rowOff>
    </xdr:from>
    <xdr:to>
      <xdr:col>13</xdr:col>
      <xdr:colOff>390526</xdr:colOff>
      <xdr:row>24</xdr:row>
      <xdr:rowOff>0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300-0000AE000000}"/>
            </a:ext>
          </a:extLst>
        </xdr:cNvPr>
        <xdr:cNvCxnSpPr/>
      </xdr:nvCxnSpPr>
      <xdr:spPr>
        <a:xfrm flipH="1">
          <a:off x="5810250" y="2562225"/>
          <a:ext cx="1" cy="361950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390525</xdr:colOff>
      <xdr:row>25</xdr:row>
      <xdr:rowOff>14288</xdr:rowOff>
    </xdr:from>
    <xdr:to>
      <xdr:col>13</xdr:col>
      <xdr:colOff>390526</xdr:colOff>
      <xdr:row>28</xdr:row>
      <xdr:rowOff>66675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300-0000AF000000}"/>
            </a:ext>
          </a:extLst>
        </xdr:cNvPr>
        <xdr:cNvCxnSpPr/>
      </xdr:nvCxnSpPr>
      <xdr:spPr>
        <a:xfrm>
          <a:off x="5810250" y="6472238"/>
          <a:ext cx="1" cy="881062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314325</xdr:colOff>
      <xdr:row>25</xdr:row>
      <xdr:rowOff>28575</xdr:rowOff>
    </xdr:from>
    <xdr:to>
      <xdr:col>6</xdr:col>
      <xdr:colOff>323850</xdr:colOff>
      <xdr:row>28</xdr:row>
      <xdr:rowOff>228600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300-0000B0000000}"/>
            </a:ext>
          </a:extLst>
        </xdr:cNvPr>
        <xdr:cNvCxnSpPr/>
      </xdr:nvCxnSpPr>
      <xdr:spPr>
        <a:xfrm>
          <a:off x="2886075" y="6486525"/>
          <a:ext cx="9525" cy="10287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323850</xdr:colOff>
      <xdr:row>28</xdr:row>
      <xdr:rowOff>228600</xdr:rowOff>
    </xdr:from>
    <xdr:to>
      <xdr:col>6</xdr:col>
      <xdr:colOff>333375</xdr:colOff>
      <xdr:row>32</xdr:row>
      <xdr:rowOff>257175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300-0000B1000000}"/>
            </a:ext>
          </a:extLst>
        </xdr:cNvPr>
        <xdr:cNvCxnSpPr/>
      </xdr:nvCxnSpPr>
      <xdr:spPr>
        <a:xfrm>
          <a:off x="2895600" y="7515225"/>
          <a:ext cx="9525" cy="113347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0</xdr:colOff>
      <xdr:row>20</xdr:row>
      <xdr:rowOff>146050</xdr:rowOff>
    </xdr:from>
    <xdr:to>
      <xdr:col>26</xdr:col>
      <xdr:colOff>45719</xdr:colOff>
      <xdr:row>21</xdr:row>
      <xdr:rowOff>273050</xdr:rowOff>
    </xdr:to>
    <xdr:sp macro="" textlink="">
      <xdr:nvSpPr>
        <xdr:cNvPr id="178" name="Rectangle 177">
          <a:extLst>
            <a:ext uri="{FF2B5EF4-FFF2-40B4-BE49-F238E27FC236}">
              <a16:creationId xmlns:a16="http://schemas.microsoft.com/office/drawing/2014/main" id="{00000000-0008-0000-0300-0000B2000000}"/>
            </a:ext>
          </a:extLst>
        </xdr:cNvPr>
        <xdr:cNvSpPr/>
      </xdr:nvSpPr>
      <xdr:spPr>
        <a:xfrm>
          <a:off x="11709400" y="5289550"/>
          <a:ext cx="45719" cy="4064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12700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23</xdr:col>
      <xdr:colOff>269875</xdr:colOff>
      <xdr:row>21</xdr:row>
      <xdr:rowOff>76200</xdr:rowOff>
    </xdr:from>
    <xdr:to>
      <xdr:col>26</xdr:col>
      <xdr:colOff>215900</xdr:colOff>
      <xdr:row>21</xdr:row>
      <xdr:rowOff>79375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300-0000B3000000}"/>
            </a:ext>
          </a:extLst>
        </xdr:cNvPr>
        <xdr:cNvCxnSpPr/>
      </xdr:nvCxnSpPr>
      <xdr:spPr>
        <a:xfrm flipV="1">
          <a:off x="10442575" y="5499100"/>
          <a:ext cx="1482725" cy="3175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390526</xdr:colOff>
      <xdr:row>15</xdr:row>
      <xdr:rowOff>38100</xdr:rowOff>
    </xdr:from>
    <xdr:to>
      <xdr:col>24</xdr:col>
      <xdr:colOff>393700</xdr:colOff>
      <xdr:row>16</xdr:row>
      <xdr:rowOff>266700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300-0000B4000000}"/>
            </a:ext>
          </a:extLst>
        </xdr:cNvPr>
        <xdr:cNvCxnSpPr/>
      </xdr:nvCxnSpPr>
      <xdr:spPr>
        <a:xfrm>
          <a:off x="10931526" y="3784600"/>
          <a:ext cx="3174" cy="50800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381000</xdr:colOff>
      <xdr:row>18</xdr:row>
      <xdr:rowOff>19050</xdr:rowOff>
    </xdr:from>
    <xdr:to>
      <xdr:col>24</xdr:col>
      <xdr:colOff>381000</xdr:colOff>
      <xdr:row>21</xdr:row>
      <xdr:rowOff>114300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300-0000B5000000}"/>
            </a:ext>
          </a:extLst>
        </xdr:cNvPr>
        <xdr:cNvCxnSpPr/>
      </xdr:nvCxnSpPr>
      <xdr:spPr>
        <a:xfrm>
          <a:off x="10922000" y="4603750"/>
          <a:ext cx="0" cy="9334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381000</xdr:colOff>
      <xdr:row>10</xdr:row>
      <xdr:rowOff>9525</xdr:rowOff>
    </xdr:from>
    <xdr:to>
      <xdr:col>28</xdr:col>
      <xdr:colOff>392114</xdr:colOff>
      <xdr:row>16</xdr:row>
      <xdr:rowOff>254000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300-0000B6000000}"/>
            </a:ext>
          </a:extLst>
        </xdr:cNvPr>
        <xdr:cNvCxnSpPr/>
      </xdr:nvCxnSpPr>
      <xdr:spPr>
        <a:xfrm flipH="1">
          <a:off x="13144500" y="2587625"/>
          <a:ext cx="11114" cy="169227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368300</xdr:colOff>
      <xdr:row>18</xdr:row>
      <xdr:rowOff>28575</xdr:rowOff>
    </xdr:from>
    <xdr:to>
      <xdr:col>28</xdr:col>
      <xdr:colOff>381000</xdr:colOff>
      <xdr:row>20</xdr:row>
      <xdr:rowOff>165100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300-0000B7000000}"/>
            </a:ext>
          </a:extLst>
        </xdr:cNvPr>
        <xdr:cNvCxnSpPr/>
      </xdr:nvCxnSpPr>
      <xdr:spPr>
        <a:xfrm>
          <a:off x="13131800" y="4613275"/>
          <a:ext cx="12700" cy="69532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0</xdr:colOff>
      <xdr:row>1</xdr:row>
      <xdr:rowOff>0</xdr:rowOff>
    </xdr:from>
    <xdr:to>
      <xdr:col>6</xdr:col>
      <xdr:colOff>590409</xdr:colOff>
      <xdr:row>2</xdr:row>
      <xdr:rowOff>257175</xdr:rowOff>
    </xdr:to>
    <xdr:pic>
      <xdr:nvPicPr>
        <xdr:cNvPr id="184" name="Picture 487" descr="timelylogo_03.png">
          <a:extLst>
            <a:ext uri="{FF2B5EF4-FFF2-40B4-BE49-F238E27FC236}">
              <a16:creationId xmlns:a16="http://schemas.microsoft.com/office/drawing/2014/main" id="{00000000-0008-0000-0300-0000B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7175" y="200025"/>
          <a:ext cx="2904984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22</xdr:col>
      <xdr:colOff>171450</xdr:colOff>
      <xdr:row>1</xdr:row>
      <xdr:rowOff>19050</xdr:rowOff>
    </xdr:from>
    <xdr:to>
      <xdr:col>28</xdr:col>
      <xdr:colOff>123684</xdr:colOff>
      <xdr:row>3</xdr:row>
      <xdr:rowOff>0</xdr:rowOff>
    </xdr:to>
    <xdr:pic>
      <xdr:nvPicPr>
        <xdr:cNvPr id="185" name="Picture 487" descr="timelylogo_03.png">
          <a:extLst>
            <a:ext uri="{FF2B5EF4-FFF2-40B4-BE49-F238E27FC236}">
              <a16:creationId xmlns:a16="http://schemas.microsoft.com/office/drawing/2014/main" id="{00000000-0008-0000-0300-0000B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53625" y="219075"/>
          <a:ext cx="2904984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104775</xdr:colOff>
      <xdr:row>20</xdr:row>
      <xdr:rowOff>171450</xdr:rowOff>
    </xdr:from>
    <xdr:to>
      <xdr:col>11</xdr:col>
      <xdr:colOff>314325</xdr:colOff>
      <xdr:row>21</xdr:row>
      <xdr:rowOff>180976</xdr:rowOff>
    </xdr:to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00000000-0008-0000-0300-0000BA000000}"/>
            </a:ext>
          </a:extLst>
        </xdr:cNvPr>
        <xdr:cNvSpPr txBox="1"/>
      </xdr:nvSpPr>
      <xdr:spPr>
        <a:xfrm>
          <a:off x="3952875" y="5248275"/>
          <a:ext cx="409575" cy="285751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9</xdr:col>
      <xdr:colOff>38100</xdr:colOff>
      <xdr:row>28</xdr:row>
      <xdr:rowOff>66675</xdr:rowOff>
    </xdr:from>
    <xdr:to>
      <xdr:col>13</xdr:col>
      <xdr:colOff>666750</xdr:colOff>
      <xdr:row>28</xdr:row>
      <xdr:rowOff>66675</xdr:rowOff>
    </xdr:to>
    <xdr:cxnSp macro="">
      <xdr:nvCxnSpPr>
        <xdr:cNvPr id="187" name="Straight Connector 186">
          <a:extLst>
            <a:ext uri="{FF2B5EF4-FFF2-40B4-BE49-F238E27FC236}">
              <a16:creationId xmlns:a16="http://schemas.microsoft.com/office/drawing/2014/main" id="{00000000-0008-0000-0300-0000BB000000}"/>
            </a:ext>
          </a:extLst>
        </xdr:cNvPr>
        <xdr:cNvCxnSpPr/>
      </xdr:nvCxnSpPr>
      <xdr:spPr>
        <a:xfrm>
          <a:off x="3838575" y="7353300"/>
          <a:ext cx="22479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542925</xdr:colOff>
      <xdr:row>27</xdr:row>
      <xdr:rowOff>219075</xdr:rowOff>
    </xdr:from>
    <xdr:to>
      <xdr:col>14</xdr:col>
      <xdr:colOff>228600</xdr:colOff>
      <xdr:row>28</xdr:row>
      <xdr:rowOff>200025</xdr:rowOff>
    </xdr:to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00000000-0008-0000-0300-0000BC000000}"/>
            </a:ext>
          </a:extLst>
        </xdr:cNvPr>
        <xdr:cNvSpPr txBox="1"/>
      </xdr:nvSpPr>
      <xdr:spPr>
        <a:xfrm>
          <a:off x="5962650" y="7229475"/>
          <a:ext cx="457200" cy="25717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28</xdr:col>
      <xdr:colOff>533400</xdr:colOff>
      <xdr:row>20</xdr:row>
      <xdr:rowOff>38100</xdr:rowOff>
    </xdr:from>
    <xdr:to>
      <xdr:col>29</xdr:col>
      <xdr:colOff>228600</xdr:colOff>
      <xdr:row>21</xdr:row>
      <xdr:rowOff>22225</xdr:rowOff>
    </xdr:to>
    <xdr:sp macro="" textlink="">
      <xdr:nvSpPr>
        <xdr:cNvPr id="189" name="TextBox 188">
          <a:extLst>
            <a:ext uri="{FF2B5EF4-FFF2-40B4-BE49-F238E27FC236}">
              <a16:creationId xmlns:a16="http://schemas.microsoft.com/office/drawing/2014/main" id="{00000000-0008-0000-0300-0000BD000000}"/>
            </a:ext>
          </a:extLst>
        </xdr:cNvPr>
        <xdr:cNvSpPr txBox="1"/>
      </xdr:nvSpPr>
      <xdr:spPr>
        <a:xfrm>
          <a:off x="13296900" y="5181600"/>
          <a:ext cx="469900" cy="263525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26</xdr:col>
      <xdr:colOff>114300</xdr:colOff>
      <xdr:row>20</xdr:row>
      <xdr:rowOff>165100</xdr:rowOff>
    </xdr:from>
    <xdr:to>
      <xdr:col>28</xdr:col>
      <xdr:colOff>596900</xdr:colOff>
      <xdr:row>20</xdr:row>
      <xdr:rowOff>165100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300-0000BE000000}"/>
            </a:ext>
          </a:extLst>
        </xdr:cNvPr>
        <xdr:cNvCxnSpPr/>
      </xdr:nvCxnSpPr>
      <xdr:spPr>
        <a:xfrm>
          <a:off x="11823700" y="5308600"/>
          <a:ext cx="15367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152400</xdr:colOff>
      <xdr:row>20</xdr:row>
      <xdr:rowOff>215900</xdr:rowOff>
    </xdr:from>
    <xdr:to>
      <xdr:col>27</xdr:col>
      <xdr:colOff>127000</xdr:colOff>
      <xdr:row>22</xdr:row>
      <xdr:rowOff>0</xdr:rowOff>
    </xdr:to>
    <xdr:sp macro="" textlink="">
      <xdr:nvSpPr>
        <xdr:cNvPr id="191" name="TextBox 190">
          <a:extLst>
            <a:ext uri="{FF2B5EF4-FFF2-40B4-BE49-F238E27FC236}">
              <a16:creationId xmlns:a16="http://schemas.microsoft.com/office/drawing/2014/main" id="{00000000-0008-0000-0300-0000BF000000}"/>
            </a:ext>
          </a:extLst>
        </xdr:cNvPr>
        <xdr:cNvSpPr txBox="1"/>
      </xdr:nvSpPr>
      <xdr:spPr>
        <a:xfrm>
          <a:off x="11861800" y="5359400"/>
          <a:ext cx="342900" cy="3429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8</xdr:col>
      <xdr:colOff>95250</xdr:colOff>
      <xdr:row>28</xdr:row>
      <xdr:rowOff>47625</xdr:rowOff>
    </xdr:from>
    <xdr:to>
      <xdr:col>8</xdr:col>
      <xdr:colOff>140969</xdr:colOff>
      <xdr:row>29</xdr:row>
      <xdr:rowOff>165100</xdr:rowOff>
    </xdr:to>
    <xdr:sp macro="" textlink="">
      <xdr:nvSpPr>
        <xdr:cNvPr id="192" name="Can 191">
          <a:extLst>
            <a:ext uri="{FF2B5EF4-FFF2-40B4-BE49-F238E27FC236}">
              <a16:creationId xmlns:a16="http://schemas.microsoft.com/office/drawing/2014/main" id="{00000000-0008-0000-0300-0000C0000000}"/>
            </a:ext>
          </a:extLst>
        </xdr:cNvPr>
        <xdr:cNvSpPr/>
      </xdr:nvSpPr>
      <xdr:spPr>
        <a:xfrm>
          <a:off x="3743325" y="7334250"/>
          <a:ext cx="45719" cy="393700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5</xdr:col>
      <xdr:colOff>438150</xdr:colOff>
      <xdr:row>28</xdr:row>
      <xdr:rowOff>228600</xdr:rowOff>
    </xdr:from>
    <xdr:to>
      <xdr:col>10</xdr:col>
      <xdr:colOff>180975</xdr:colOff>
      <xdr:row>28</xdr:row>
      <xdr:rowOff>238125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300-0000C2000000}"/>
            </a:ext>
          </a:extLst>
        </xdr:cNvPr>
        <xdr:cNvCxnSpPr/>
      </xdr:nvCxnSpPr>
      <xdr:spPr>
        <a:xfrm>
          <a:off x="2552700" y="7515225"/>
          <a:ext cx="1476375" cy="9525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171450</xdr:colOff>
      <xdr:row>28</xdr:row>
      <xdr:rowOff>133350</xdr:rowOff>
    </xdr:from>
    <xdr:to>
      <xdr:col>11</xdr:col>
      <xdr:colOff>381000</xdr:colOff>
      <xdr:row>29</xdr:row>
      <xdr:rowOff>142876</xdr:rowOff>
    </xdr:to>
    <xdr:sp macro="" textlink="">
      <xdr:nvSpPr>
        <xdr:cNvPr id="195" name="TextBox 194">
          <a:extLst>
            <a:ext uri="{FF2B5EF4-FFF2-40B4-BE49-F238E27FC236}">
              <a16:creationId xmlns:a16="http://schemas.microsoft.com/office/drawing/2014/main" id="{00000000-0008-0000-0300-0000C3000000}"/>
            </a:ext>
          </a:extLst>
        </xdr:cNvPr>
        <xdr:cNvSpPr txBox="1"/>
      </xdr:nvSpPr>
      <xdr:spPr>
        <a:xfrm>
          <a:off x="4019550" y="7419975"/>
          <a:ext cx="409575" cy="285751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6</xdr:col>
      <xdr:colOff>304800</xdr:colOff>
      <xdr:row>18</xdr:row>
      <xdr:rowOff>28575</xdr:rowOff>
    </xdr:from>
    <xdr:to>
      <xdr:col>6</xdr:col>
      <xdr:colOff>304801</xdr:colOff>
      <xdr:row>20</xdr:row>
      <xdr:rowOff>266700</xdr:rowOff>
    </xdr:to>
    <xdr:cxnSp macro="">
      <xdr:nvCxnSpPr>
        <xdr:cNvPr id="205" name="Straight Connector 204">
          <a:extLst>
            <a:ext uri="{FF2B5EF4-FFF2-40B4-BE49-F238E27FC236}">
              <a16:creationId xmlns:a16="http://schemas.microsoft.com/office/drawing/2014/main" id="{00000000-0008-0000-0300-0000CD000000}"/>
            </a:ext>
          </a:extLst>
        </xdr:cNvPr>
        <xdr:cNvCxnSpPr/>
      </xdr:nvCxnSpPr>
      <xdr:spPr>
        <a:xfrm>
          <a:off x="2876550" y="4552950"/>
          <a:ext cx="1" cy="79057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304800</xdr:colOff>
      <xdr:row>15</xdr:row>
      <xdr:rowOff>38100</xdr:rowOff>
    </xdr:from>
    <xdr:to>
      <xdr:col>6</xdr:col>
      <xdr:colOff>304800</xdr:colOff>
      <xdr:row>16</xdr:row>
      <xdr:rowOff>266700</xdr:rowOff>
    </xdr:to>
    <xdr:cxnSp macro="">
      <xdr:nvCxnSpPr>
        <xdr:cNvPr id="211" name="Straight Connector 210">
          <a:extLst>
            <a:ext uri="{FF2B5EF4-FFF2-40B4-BE49-F238E27FC236}">
              <a16:creationId xmlns:a16="http://schemas.microsoft.com/office/drawing/2014/main" id="{00000000-0008-0000-0300-0000D3000000}"/>
            </a:ext>
          </a:extLst>
        </xdr:cNvPr>
        <xdr:cNvCxnSpPr/>
      </xdr:nvCxnSpPr>
      <xdr:spPr>
        <a:xfrm>
          <a:off x="2876550" y="3733800"/>
          <a:ext cx="0" cy="5048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19050</xdr:colOff>
      <xdr:row>20</xdr:row>
      <xdr:rowOff>85725</xdr:rowOff>
    </xdr:from>
    <xdr:to>
      <xdr:col>12</xdr:col>
      <xdr:colOff>552450</xdr:colOff>
      <xdr:row>20</xdr:row>
      <xdr:rowOff>85725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300-0000D5000000}"/>
            </a:ext>
          </a:extLst>
        </xdr:cNvPr>
        <xdr:cNvCxnSpPr/>
      </xdr:nvCxnSpPr>
      <xdr:spPr>
        <a:xfrm>
          <a:off x="3819525" y="5162550"/>
          <a:ext cx="14668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466725</xdr:colOff>
      <xdr:row>19</xdr:row>
      <xdr:rowOff>257175</xdr:rowOff>
    </xdr:from>
    <xdr:to>
      <xdr:col>13</xdr:col>
      <xdr:colOff>238125</xdr:colOff>
      <xdr:row>20</xdr:row>
      <xdr:rowOff>180975</xdr:rowOff>
    </xdr:to>
    <xdr:sp macro="" textlink="">
      <xdr:nvSpPr>
        <xdr:cNvPr id="226" name="TextBox 225">
          <a:extLst>
            <a:ext uri="{FF2B5EF4-FFF2-40B4-BE49-F238E27FC236}">
              <a16:creationId xmlns:a16="http://schemas.microsoft.com/office/drawing/2014/main" id="{00000000-0008-0000-0300-0000E2000000}"/>
            </a:ext>
          </a:extLst>
        </xdr:cNvPr>
        <xdr:cNvSpPr txBox="1"/>
      </xdr:nvSpPr>
      <xdr:spPr>
        <a:xfrm>
          <a:off x="5200650" y="5057775"/>
          <a:ext cx="457200" cy="20002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14</xdr:col>
      <xdr:colOff>381000</xdr:colOff>
      <xdr:row>34</xdr:row>
      <xdr:rowOff>9525</xdr:rowOff>
    </xdr:from>
    <xdr:to>
      <xdr:col>14</xdr:col>
      <xdr:colOff>381000</xdr:colOff>
      <xdr:row>35</xdr:row>
      <xdr:rowOff>104775</xdr:rowOff>
    </xdr:to>
    <xdr:cxnSp macro="">
      <xdr:nvCxnSpPr>
        <xdr:cNvPr id="240" name="Straight Connector 239">
          <a:extLst>
            <a:ext uri="{FF2B5EF4-FFF2-40B4-BE49-F238E27FC236}">
              <a16:creationId xmlns:a16="http://schemas.microsoft.com/office/drawing/2014/main" id="{00000000-0008-0000-0300-0000F0000000}"/>
            </a:ext>
          </a:extLst>
        </xdr:cNvPr>
        <xdr:cNvCxnSpPr/>
      </xdr:nvCxnSpPr>
      <xdr:spPr>
        <a:xfrm>
          <a:off x="6572250" y="8953500"/>
          <a:ext cx="0" cy="37147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376237</xdr:colOff>
      <xdr:row>10</xdr:row>
      <xdr:rowOff>0</xdr:rowOff>
    </xdr:from>
    <xdr:to>
      <xdr:col>14</xdr:col>
      <xdr:colOff>376239</xdr:colOff>
      <xdr:row>32</xdr:row>
      <xdr:rowOff>271463</xdr:rowOff>
    </xdr:to>
    <xdr:cxnSp macro="">
      <xdr:nvCxnSpPr>
        <xdr:cNvPr id="242" name="Straight Connector 241">
          <a:extLst>
            <a:ext uri="{FF2B5EF4-FFF2-40B4-BE49-F238E27FC236}">
              <a16:creationId xmlns:a16="http://schemas.microsoft.com/office/drawing/2014/main" id="{00000000-0008-0000-0300-0000F2000000}"/>
            </a:ext>
          </a:extLst>
        </xdr:cNvPr>
        <xdr:cNvCxnSpPr/>
      </xdr:nvCxnSpPr>
      <xdr:spPr>
        <a:xfrm flipH="1">
          <a:off x="6567487" y="2543175"/>
          <a:ext cx="2" cy="6119813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12700</xdr:colOff>
      <xdr:row>28</xdr:row>
      <xdr:rowOff>139700</xdr:rowOff>
    </xdr:from>
    <xdr:to>
      <xdr:col>26</xdr:col>
      <xdr:colOff>58419</xdr:colOff>
      <xdr:row>29</xdr:row>
      <xdr:rowOff>266700</xdr:rowOff>
    </xdr:to>
    <xdr:sp macro="" textlink="">
      <xdr:nvSpPr>
        <xdr:cNvPr id="251" name="Rectangle 250">
          <a:extLst>
            <a:ext uri="{FF2B5EF4-FFF2-40B4-BE49-F238E27FC236}">
              <a16:creationId xmlns:a16="http://schemas.microsoft.com/office/drawing/2014/main" id="{00000000-0008-0000-0300-0000FB000000}"/>
            </a:ext>
          </a:extLst>
        </xdr:cNvPr>
        <xdr:cNvSpPr/>
      </xdr:nvSpPr>
      <xdr:spPr>
        <a:xfrm>
          <a:off x="11722100" y="7518400"/>
          <a:ext cx="45719" cy="4064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12700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26</xdr:col>
      <xdr:colOff>177800</xdr:colOff>
      <xdr:row>28</xdr:row>
      <xdr:rowOff>203200</xdr:rowOff>
    </xdr:from>
    <xdr:to>
      <xdr:col>27</xdr:col>
      <xdr:colOff>152400</xdr:colOff>
      <xdr:row>29</xdr:row>
      <xdr:rowOff>266700</xdr:rowOff>
    </xdr:to>
    <xdr:sp macro="" textlink="">
      <xdr:nvSpPr>
        <xdr:cNvPr id="252" name="TextBox 251">
          <a:extLst>
            <a:ext uri="{FF2B5EF4-FFF2-40B4-BE49-F238E27FC236}">
              <a16:creationId xmlns:a16="http://schemas.microsoft.com/office/drawing/2014/main" id="{00000000-0008-0000-0300-0000FC000000}"/>
            </a:ext>
          </a:extLst>
        </xdr:cNvPr>
        <xdr:cNvSpPr txBox="1"/>
      </xdr:nvSpPr>
      <xdr:spPr>
        <a:xfrm>
          <a:off x="11887200" y="7581900"/>
          <a:ext cx="342900" cy="3429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23</xdr:col>
      <xdr:colOff>215900</xdr:colOff>
      <xdr:row>29</xdr:row>
      <xdr:rowOff>50800</xdr:rowOff>
    </xdr:from>
    <xdr:to>
      <xdr:col>26</xdr:col>
      <xdr:colOff>161925</xdr:colOff>
      <xdr:row>29</xdr:row>
      <xdr:rowOff>53975</xdr:rowOff>
    </xdr:to>
    <xdr:cxnSp macro="">
      <xdr:nvCxnSpPr>
        <xdr:cNvPr id="253" name="Straight Connector 252">
          <a:extLst>
            <a:ext uri="{FF2B5EF4-FFF2-40B4-BE49-F238E27FC236}">
              <a16:creationId xmlns:a16="http://schemas.microsoft.com/office/drawing/2014/main" id="{00000000-0008-0000-0300-0000FD000000}"/>
            </a:ext>
          </a:extLst>
        </xdr:cNvPr>
        <xdr:cNvCxnSpPr/>
      </xdr:nvCxnSpPr>
      <xdr:spPr>
        <a:xfrm flipV="1">
          <a:off x="10388600" y="7708900"/>
          <a:ext cx="1482725" cy="3175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381000</xdr:colOff>
      <xdr:row>25</xdr:row>
      <xdr:rowOff>38100</xdr:rowOff>
    </xdr:from>
    <xdr:to>
      <xdr:col>24</xdr:col>
      <xdr:colOff>381000</xdr:colOff>
      <xdr:row>29</xdr:row>
      <xdr:rowOff>44450</xdr:rowOff>
    </xdr:to>
    <xdr:cxnSp macro="">
      <xdr:nvCxnSpPr>
        <xdr:cNvPr id="256" name="Straight Connector 255">
          <a:extLst>
            <a:ext uri="{FF2B5EF4-FFF2-40B4-BE49-F238E27FC236}">
              <a16:creationId xmlns:a16="http://schemas.microsoft.com/office/drawing/2014/main" id="{00000000-0008-0000-0300-000000010000}"/>
            </a:ext>
          </a:extLst>
        </xdr:cNvPr>
        <xdr:cNvCxnSpPr/>
      </xdr:nvCxnSpPr>
      <xdr:spPr>
        <a:xfrm>
          <a:off x="10922000" y="6578600"/>
          <a:ext cx="0" cy="11239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381000</xdr:colOff>
      <xdr:row>21</xdr:row>
      <xdr:rowOff>76200</xdr:rowOff>
    </xdr:from>
    <xdr:to>
      <xdr:col>24</xdr:col>
      <xdr:colOff>384174</xdr:colOff>
      <xdr:row>23</xdr:row>
      <xdr:rowOff>254000</xdr:rowOff>
    </xdr:to>
    <xdr:cxnSp macro="">
      <xdr:nvCxnSpPr>
        <xdr:cNvPr id="258" name="Straight Connector 257">
          <a:extLst>
            <a:ext uri="{FF2B5EF4-FFF2-40B4-BE49-F238E27FC236}">
              <a16:creationId xmlns:a16="http://schemas.microsoft.com/office/drawing/2014/main" id="{00000000-0008-0000-0300-000002010000}"/>
            </a:ext>
          </a:extLst>
        </xdr:cNvPr>
        <xdr:cNvCxnSpPr/>
      </xdr:nvCxnSpPr>
      <xdr:spPr>
        <a:xfrm>
          <a:off x="10922000" y="5499100"/>
          <a:ext cx="3174" cy="73660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76200</xdr:colOff>
      <xdr:row>28</xdr:row>
      <xdr:rowOff>139700</xdr:rowOff>
    </xdr:from>
    <xdr:to>
      <xdr:col>29</xdr:col>
      <xdr:colOff>622300</xdr:colOff>
      <xdr:row>28</xdr:row>
      <xdr:rowOff>139700</xdr:rowOff>
    </xdr:to>
    <xdr:cxnSp macro="">
      <xdr:nvCxnSpPr>
        <xdr:cNvPr id="260" name="Straight Connector 259">
          <a:extLst>
            <a:ext uri="{FF2B5EF4-FFF2-40B4-BE49-F238E27FC236}">
              <a16:creationId xmlns:a16="http://schemas.microsoft.com/office/drawing/2014/main" id="{00000000-0008-0000-0300-000004010000}"/>
            </a:ext>
          </a:extLst>
        </xdr:cNvPr>
        <xdr:cNvCxnSpPr/>
      </xdr:nvCxnSpPr>
      <xdr:spPr>
        <a:xfrm>
          <a:off x="11785600" y="7518400"/>
          <a:ext cx="23749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508000</xdr:colOff>
      <xdr:row>28</xdr:row>
      <xdr:rowOff>12700</xdr:rowOff>
    </xdr:from>
    <xdr:to>
      <xdr:col>30</xdr:col>
      <xdr:colOff>292100</xdr:colOff>
      <xdr:row>28</xdr:row>
      <xdr:rowOff>276225</xdr:rowOff>
    </xdr:to>
    <xdr:sp macro="" textlink="">
      <xdr:nvSpPr>
        <xdr:cNvPr id="263" name="TextBox 262">
          <a:extLst>
            <a:ext uri="{FF2B5EF4-FFF2-40B4-BE49-F238E27FC236}">
              <a16:creationId xmlns:a16="http://schemas.microsoft.com/office/drawing/2014/main" id="{00000000-0008-0000-0300-000007010000}"/>
            </a:ext>
          </a:extLst>
        </xdr:cNvPr>
        <xdr:cNvSpPr txBox="1"/>
      </xdr:nvSpPr>
      <xdr:spPr>
        <a:xfrm>
          <a:off x="14046200" y="7391400"/>
          <a:ext cx="469900" cy="263525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30</xdr:col>
      <xdr:colOff>508000</xdr:colOff>
      <xdr:row>10</xdr:row>
      <xdr:rowOff>12700</xdr:rowOff>
    </xdr:from>
    <xdr:to>
      <xdr:col>30</xdr:col>
      <xdr:colOff>549276</xdr:colOff>
      <xdr:row>32</xdr:row>
      <xdr:rowOff>266700</xdr:rowOff>
    </xdr:to>
    <xdr:cxnSp macro="">
      <xdr:nvCxnSpPr>
        <xdr:cNvPr id="264" name="Straight Connector 263">
          <a:extLst>
            <a:ext uri="{FF2B5EF4-FFF2-40B4-BE49-F238E27FC236}">
              <a16:creationId xmlns:a16="http://schemas.microsoft.com/office/drawing/2014/main" id="{00000000-0008-0000-0300-000008010000}"/>
            </a:ext>
          </a:extLst>
        </xdr:cNvPr>
        <xdr:cNvCxnSpPr/>
      </xdr:nvCxnSpPr>
      <xdr:spPr>
        <a:xfrm flipH="1">
          <a:off x="14732000" y="2590800"/>
          <a:ext cx="41276" cy="617220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508000</xdr:colOff>
      <xdr:row>34</xdr:row>
      <xdr:rowOff>38100</xdr:rowOff>
    </xdr:from>
    <xdr:to>
      <xdr:col>30</xdr:col>
      <xdr:colOff>512762</xdr:colOff>
      <xdr:row>35</xdr:row>
      <xdr:rowOff>114300</xdr:rowOff>
    </xdr:to>
    <xdr:cxnSp macro="">
      <xdr:nvCxnSpPr>
        <xdr:cNvPr id="266" name="Straight Connector 265">
          <a:extLst>
            <a:ext uri="{FF2B5EF4-FFF2-40B4-BE49-F238E27FC236}">
              <a16:creationId xmlns:a16="http://schemas.microsoft.com/office/drawing/2014/main" id="{00000000-0008-0000-0300-00000A010000}"/>
            </a:ext>
          </a:extLst>
        </xdr:cNvPr>
        <xdr:cNvCxnSpPr/>
      </xdr:nvCxnSpPr>
      <xdr:spPr>
        <a:xfrm flipH="1">
          <a:off x="14732000" y="9093200"/>
          <a:ext cx="4762" cy="3556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0</xdr:colOff>
      <xdr:row>47</xdr:row>
      <xdr:rowOff>0</xdr:rowOff>
    </xdr:from>
    <xdr:to>
      <xdr:col>40</xdr:col>
      <xdr:colOff>12700</xdr:colOff>
      <xdr:row>48</xdr:row>
      <xdr:rowOff>127000</xdr:rowOff>
    </xdr:to>
    <xdr:sp macro="" textlink="">
      <xdr:nvSpPr>
        <xdr:cNvPr id="272" name="TextBox 271">
          <a:extLst>
            <a:ext uri="{FF2B5EF4-FFF2-40B4-BE49-F238E27FC236}">
              <a16:creationId xmlns:a16="http://schemas.microsoft.com/office/drawing/2014/main" id="{00000000-0008-0000-0300-000010010000}"/>
            </a:ext>
          </a:extLst>
        </xdr:cNvPr>
        <xdr:cNvSpPr txBox="1"/>
      </xdr:nvSpPr>
      <xdr:spPr>
        <a:xfrm>
          <a:off x="17487900" y="12382500"/>
          <a:ext cx="1143000" cy="40640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1000" b="1" i="1"/>
            <a:t>Specify quantity</a:t>
          </a:r>
          <a:r>
            <a:rPr lang="en-US" sz="1000" b="1" i="1" baseline="0"/>
            <a:t> in box</a:t>
          </a:r>
          <a:endParaRPr lang="en-US" sz="1000" b="1" i="1"/>
        </a:p>
      </xdr:txBody>
    </xdr:sp>
    <xdr:clientData/>
  </xdr:twoCellAnchor>
  <xdr:twoCellAnchor>
    <xdr:from>
      <xdr:col>26</xdr:col>
      <xdr:colOff>25400</xdr:colOff>
      <xdr:row>40</xdr:row>
      <xdr:rowOff>76200</xdr:rowOff>
    </xdr:from>
    <xdr:to>
      <xdr:col>35</xdr:col>
      <xdr:colOff>292100</xdr:colOff>
      <xdr:row>40</xdr:row>
      <xdr:rowOff>76200</xdr:rowOff>
    </xdr:to>
    <xdr:cxnSp macro="">
      <xdr:nvCxnSpPr>
        <xdr:cNvPr id="274" name="Straight Connector 273">
          <a:extLst>
            <a:ext uri="{FF2B5EF4-FFF2-40B4-BE49-F238E27FC236}">
              <a16:creationId xmlns:a16="http://schemas.microsoft.com/office/drawing/2014/main" id="{00000000-0008-0000-0300-000012010000}"/>
            </a:ext>
          </a:extLst>
        </xdr:cNvPr>
        <xdr:cNvCxnSpPr/>
      </xdr:nvCxnSpPr>
      <xdr:spPr>
        <a:xfrm>
          <a:off x="11734800" y="10807700"/>
          <a:ext cx="4813300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29</xdr:col>
      <xdr:colOff>574675</xdr:colOff>
      <xdr:row>29</xdr:row>
      <xdr:rowOff>98426</xdr:rowOff>
    </xdr:from>
    <xdr:to>
      <xdr:col>30</xdr:col>
      <xdr:colOff>314325</xdr:colOff>
      <xdr:row>30</xdr:row>
      <xdr:rowOff>57151</xdr:rowOff>
    </xdr:to>
    <xdr:sp macro="" textlink="">
      <xdr:nvSpPr>
        <xdr:cNvPr id="227" name="TextBox 226">
          <a:extLst>
            <a:ext uri="{FF2B5EF4-FFF2-40B4-BE49-F238E27FC236}">
              <a16:creationId xmlns:a16="http://schemas.microsoft.com/office/drawing/2014/main" id="{00000000-0008-0000-0400-0000E3000000}"/>
            </a:ext>
          </a:extLst>
        </xdr:cNvPr>
        <xdr:cNvSpPr txBox="1"/>
      </xdr:nvSpPr>
      <xdr:spPr>
        <a:xfrm>
          <a:off x="13947775" y="7661276"/>
          <a:ext cx="425450" cy="23495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26</xdr:col>
      <xdr:colOff>158749</xdr:colOff>
      <xdr:row>30</xdr:row>
      <xdr:rowOff>31750</xdr:rowOff>
    </xdr:from>
    <xdr:to>
      <xdr:col>27</xdr:col>
      <xdr:colOff>142874</xdr:colOff>
      <xdr:row>31</xdr:row>
      <xdr:rowOff>0</xdr:rowOff>
    </xdr:to>
    <xdr:sp macro="" textlink="">
      <xdr:nvSpPr>
        <xdr:cNvPr id="222" name="TextBox 221">
          <a:extLst>
            <a:ext uri="{FF2B5EF4-FFF2-40B4-BE49-F238E27FC236}">
              <a16:creationId xmlns:a16="http://schemas.microsoft.com/office/drawing/2014/main" id="{00000000-0008-0000-0400-0000DE000000}"/>
            </a:ext>
          </a:extLst>
        </xdr:cNvPr>
        <xdr:cNvSpPr txBox="1"/>
      </xdr:nvSpPr>
      <xdr:spPr>
        <a:xfrm>
          <a:off x="11845924" y="7870825"/>
          <a:ext cx="346075" cy="244475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26</xdr:col>
      <xdr:colOff>152400</xdr:colOff>
      <xdr:row>22</xdr:row>
      <xdr:rowOff>149225</xdr:rowOff>
    </xdr:from>
    <xdr:to>
      <xdr:col>27</xdr:col>
      <xdr:colOff>127000</xdr:colOff>
      <xdr:row>23</xdr:row>
      <xdr:rowOff>133350</xdr:rowOff>
    </xdr:to>
    <xdr:sp macro="" textlink="">
      <xdr:nvSpPr>
        <xdr:cNvPr id="211" name="TextBox 210">
          <a:extLst>
            <a:ext uri="{FF2B5EF4-FFF2-40B4-BE49-F238E27FC236}">
              <a16:creationId xmlns:a16="http://schemas.microsoft.com/office/drawing/2014/main" id="{00000000-0008-0000-0400-0000D3000000}"/>
            </a:ext>
          </a:extLst>
        </xdr:cNvPr>
        <xdr:cNvSpPr txBox="1"/>
      </xdr:nvSpPr>
      <xdr:spPr>
        <a:xfrm>
          <a:off x="11839575" y="5778500"/>
          <a:ext cx="336550" cy="26035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26</xdr:col>
      <xdr:colOff>104770</xdr:colOff>
      <xdr:row>12</xdr:row>
      <xdr:rowOff>99936</xdr:rowOff>
    </xdr:from>
    <xdr:to>
      <xdr:col>27</xdr:col>
      <xdr:colOff>79370</xdr:colOff>
      <xdr:row>13</xdr:row>
      <xdr:rowOff>103111</xdr:rowOff>
    </xdr:to>
    <xdr:sp macro="" textlink="">
      <xdr:nvSpPr>
        <xdr:cNvPr id="167" name="TextBox 166">
          <a:extLst>
            <a:ext uri="{FF2B5EF4-FFF2-40B4-BE49-F238E27FC236}">
              <a16:creationId xmlns:a16="http://schemas.microsoft.com/office/drawing/2014/main" id="{00000000-0008-0000-0400-0000A7000000}"/>
            </a:ext>
          </a:extLst>
        </xdr:cNvPr>
        <xdr:cNvSpPr txBox="1"/>
      </xdr:nvSpPr>
      <xdr:spPr>
        <a:xfrm>
          <a:off x="11791945" y="2966961"/>
          <a:ext cx="336550" cy="27940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28</xdr:col>
      <xdr:colOff>19050</xdr:colOff>
      <xdr:row>11</xdr:row>
      <xdr:rowOff>247650</xdr:rowOff>
    </xdr:from>
    <xdr:to>
      <xdr:col>28</xdr:col>
      <xdr:colOff>457200</xdr:colOff>
      <xdr:row>12</xdr:row>
      <xdr:rowOff>152400</xdr:rowOff>
    </xdr:to>
    <xdr:sp macro="" textlink="">
      <xdr:nvSpPr>
        <xdr:cNvPr id="166" name="TextBox 165">
          <a:extLst>
            <a:ext uri="{FF2B5EF4-FFF2-40B4-BE49-F238E27FC236}">
              <a16:creationId xmlns:a16="http://schemas.microsoft.com/office/drawing/2014/main" id="{00000000-0008-0000-0400-0000A6000000}"/>
            </a:ext>
          </a:extLst>
        </xdr:cNvPr>
        <xdr:cNvSpPr txBox="1"/>
      </xdr:nvSpPr>
      <xdr:spPr>
        <a:xfrm>
          <a:off x="12620625" y="2838450"/>
          <a:ext cx="438150" cy="180975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12</xdr:col>
      <xdr:colOff>9525</xdr:colOff>
      <xdr:row>11</xdr:row>
      <xdr:rowOff>266700</xdr:rowOff>
    </xdr:from>
    <xdr:to>
      <xdr:col>12</xdr:col>
      <xdr:colOff>466725</xdr:colOff>
      <xdr:row>12</xdr:row>
      <xdr:rowOff>190500</xdr:rowOff>
    </xdr:to>
    <xdr:sp macro="" textlink="">
      <xdr:nvSpPr>
        <xdr:cNvPr id="169" name="TextBox 168">
          <a:extLst>
            <a:ext uri="{FF2B5EF4-FFF2-40B4-BE49-F238E27FC236}">
              <a16:creationId xmlns:a16="http://schemas.microsoft.com/office/drawing/2014/main" id="{00000000-0008-0000-0400-0000A9000000}"/>
            </a:ext>
          </a:extLst>
        </xdr:cNvPr>
        <xdr:cNvSpPr txBox="1"/>
      </xdr:nvSpPr>
      <xdr:spPr>
        <a:xfrm>
          <a:off x="4743450" y="2857500"/>
          <a:ext cx="457200" cy="20002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31</xdr:col>
      <xdr:colOff>238312</xdr:colOff>
      <xdr:row>28</xdr:row>
      <xdr:rowOff>31750</xdr:rowOff>
    </xdr:from>
    <xdr:to>
      <xdr:col>34</xdr:col>
      <xdr:colOff>271930</xdr:colOff>
      <xdr:row>32</xdr:row>
      <xdr:rowOff>137085</xdr:rowOff>
    </xdr:to>
    <xdr:sp macro="" textlink="">
      <xdr:nvSpPr>
        <xdr:cNvPr id="117" name="TextBox 116">
          <a:extLst>
            <a:ext uri="{FF2B5EF4-FFF2-40B4-BE49-F238E27FC236}">
              <a16:creationId xmlns:a16="http://schemas.microsoft.com/office/drawing/2014/main" id="{00000000-0008-0000-0400-000075000000}"/>
            </a:ext>
          </a:extLst>
        </xdr:cNvPr>
        <xdr:cNvSpPr txBox="1"/>
      </xdr:nvSpPr>
      <xdr:spPr>
        <a:xfrm>
          <a:off x="15021112" y="7410450"/>
          <a:ext cx="1062318" cy="1222935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000" b="1" i="1"/>
            <a:t>            CL                Govt. 86 Mortise</a:t>
          </a:r>
          <a:r>
            <a:rPr lang="en-US" sz="1000" b="1" i="1" baseline="0"/>
            <a:t> </a:t>
          </a:r>
          <a:r>
            <a:rPr lang="en-US" sz="1000" b="1" i="1"/>
            <a:t> Lock - Strike</a:t>
          </a:r>
          <a:r>
            <a:rPr lang="en-US" sz="1000" b="1" i="1" baseline="0"/>
            <a:t> is 3/8" higher than lock centerline</a:t>
          </a:r>
          <a:endParaRPr lang="en-US" sz="1000" b="1" i="1"/>
        </a:p>
      </xdr:txBody>
    </xdr:sp>
    <xdr:clientData/>
  </xdr:twoCellAnchor>
  <xdr:twoCellAnchor>
    <xdr:from>
      <xdr:col>8</xdr:col>
      <xdr:colOff>97156</xdr:colOff>
      <xdr:row>12</xdr:row>
      <xdr:rowOff>28575</xdr:rowOff>
    </xdr:from>
    <xdr:to>
      <xdr:col>8</xdr:col>
      <xdr:colOff>142875</xdr:colOff>
      <xdr:row>13</xdr:row>
      <xdr:rowOff>98425</xdr:rowOff>
    </xdr:to>
    <xdr:sp macro="" textlink="">
      <xdr:nvSpPr>
        <xdr:cNvPr id="118" name="Can 117">
          <a:extLst>
            <a:ext uri="{FF2B5EF4-FFF2-40B4-BE49-F238E27FC236}">
              <a16:creationId xmlns:a16="http://schemas.microsoft.com/office/drawing/2014/main" id="{00000000-0008-0000-0400-000076000000}"/>
            </a:ext>
          </a:extLst>
        </xdr:cNvPr>
        <xdr:cNvSpPr/>
      </xdr:nvSpPr>
      <xdr:spPr>
        <a:xfrm>
          <a:off x="3745231" y="2895600"/>
          <a:ext cx="45719" cy="346075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8</xdr:col>
      <xdr:colOff>95250</xdr:colOff>
      <xdr:row>37</xdr:row>
      <xdr:rowOff>177800</xdr:rowOff>
    </xdr:from>
    <xdr:to>
      <xdr:col>8</xdr:col>
      <xdr:colOff>140969</xdr:colOff>
      <xdr:row>38</xdr:row>
      <xdr:rowOff>244475</xdr:rowOff>
    </xdr:to>
    <xdr:sp macro="" textlink="">
      <xdr:nvSpPr>
        <xdr:cNvPr id="119" name="Can 118">
          <a:extLst>
            <a:ext uri="{FF2B5EF4-FFF2-40B4-BE49-F238E27FC236}">
              <a16:creationId xmlns:a16="http://schemas.microsoft.com/office/drawing/2014/main" id="{00000000-0008-0000-0400-000077000000}"/>
            </a:ext>
          </a:extLst>
        </xdr:cNvPr>
        <xdr:cNvSpPr/>
      </xdr:nvSpPr>
      <xdr:spPr>
        <a:xfrm>
          <a:off x="3743325" y="9950450"/>
          <a:ext cx="45719" cy="342900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18</xdr:col>
      <xdr:colOff>9525</xdr:colOff>
      <xdr:row>27</xdr:row>
      <xdr:rowOff>219075</xdr:rowOff>
    </xdr:from>
    <xdr:to>
      <xdr:col>18</xdr:col>
      <xdr:colOff>57150</xdr:colOff>
      <xdr:row>28</xdr:row>
      <xdr:rowOff>219075</xdr:rowOff>
    </xdr:to>
    <xdr:sp macro="" textlink="">
      <xdr:nvSpPr>
        <xdr:cNvPr id="120" name="Can 119">
          <a:extLst>
            <a:ext uri="{FF2B5EF4-FFF2-40B4-BE49-F238E27FC236}">
              <a16:creationId xmlns:a16="http://schemas.microsoft.com/office/drawing/2014/main" id="{00000000-0008-0000-0400-000078000000}"/>
            </a:ext>
          </a:extLst>
        </xdr:cNvPr>
        <xdr:cNvSpPr/>
      </xdr:nvSpPr>
      <xdr:spPr>
        <a:xfrm>
          <a:off x="8010525" y="7229475"/>
          <a:ext cx="47625" cy="276225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20</xdr:col>
      <xdr:colOff>504826</xdr:colOff>
      <xdr:row>1</xdr:row>
      <xdr:rowOff>85726</xdr:rowOff>
    </xdr:from>
    <xdr:to>
      <xdr:col>21</xdr:col>
      <xdr:colOff>561975</xdr:colOff>
      <xdr:row>2</xdr:row>
      <xdr:rowOff>180976</xdr:rowOff>
    </xdr:to>
    <xdr:sp macro="" textlink="">
      <xdr:nvSpPr>
        <xdr:cNvPr id="121" name="TextBox 120">
          <a:extLst>
            <a:ext uri="{FF2B5EF4-FFF2-40B4-BE49-F238E27FC236}">
              <a16:creationId xmlns:a16="http://schemas.microsoft.com/office/drawing/2014/main" id="{00000000-0008-0000-0400-000079000000}"/>
            </a:ext>
          </a:extLst>
        </xdr:cNvPr>
        <xdr:cNvSpPr txBox="1"/>
      </xdr:nvSpPr>
      <xdr:spPr>
        <a:xfrm>
          <a:off x="8915401" y="285751"/>
          <a:ext cx="742949" cy="37147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i="1">
              <a:solidFill>
                <a:schemeClr val="bg2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Page 1</a:t>
          </a:r>
        </a:p>
      </xdr:txBody>
    </xdr:sp>
    <xdr:clientData/>
  </xdr:twoCellAnchor>
  <xdr:twoCellAnchor>
    <xdr:from>
      <xdr:col>26</xdr:col>
      <xdr:colOff>0</xdr:colOff>
      <xdr:row>12</xdr:row>
      <xdr:rowOff>44450</xdr:rowOff>
    </xdr:from>
    <xdr:to>
      <xdr:col>26</xdr:col>
      <xdr:colOff>45719</xdr:colOff>
      <xdr:row>13</xdr:row>
      <xdr:rowOff>111125</xdr:rowOff>
    </xdr:to>
    <xdr:sp macro="" textlink="">
      <xdr:nvSpPr>
        <xdr:cNvPr id="122" name="Rectangle 121">
          <a:extLst>
            <a:ext uri="{FF2B5EF4-FFF2-40B4-BE49-F238E27FC236}">
              <a16:creationId xmlns:a16="http://schemas.microsoft.com/office/drawing/2014/main" id="{00000000-0008-0000-0400-00007A000000}"/>
            </a:ext>
          </a:extLst>
        </xdr:cNvPr>
        <xdr:cNvSpPr/>
      </xdr:nvSpPr>
      <xdr:spPr>
        <a:xfrm>
          <a:off x="11687175" y="2911475"/>
          <a:ext cx="45719" cy="3429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12700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26</xdr:col>
      <xdr:colOff>0</xdr:colOff>
      <xdr:row>37</xdr:row>
      <xdr:rowOff>180975</xdr:rowOff>
    </xdr:from>
    <xdr:to>
      <xdr:col>26</xdr:col>
      <xdr:colOff>36194</xdr:colOff>
      <xdr:row>38</xdr:row>
      <xdr:rowOff>247650</xdr:rowOff>
    </xdr:to>
    <xdr:sp macro="" textlink="">
      <xdr:nvSpPr>
        <xdr:cNvPr id="123" name="Rectangle 122">
          <a:extLst>
            <a:ext uri="{FF2B5EF4-FFF2-40B4-BE49-F238E27FC236}">
              <a16:creationId xmlns:a16="http://schemas.microsoft.com/office/drawing/2014/main" id="{00000000-0008-0000-0400-00007B000000}"/>
            </a:ext>
          </a:extLst>
        </xdr:cNvPr>
        <xdr:cNvSpPr/>
      </xdr:nvSpPr>
      <xdr:spPr>
        <a:xfrm>
          <a:off x="11687175" y="9953625"/>
          <a:ext cx="36194" cy="342900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12700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39</xdr:col>
      <xdr:colOff>412750</xdr:colOff>
      <xdr:row>1</xdr:row>
      <xdr:rowOff>57150</xdr:rowOff>
    </xdr:from>
    <xdr:to>
      <xdr:col>40</xdr:col>
      <xdr:colOff>374650</xdr:colOff>
      <xdr:row>2</xdr:row>
      <xdr:rowOff>66675</xdr:rowOff>
    </xdr:to>
    <xdr:sp macro="" textlink="">
      <xdr:nvSpPr>
        <xdr:cNvPr id="124" name="TextBox 123">
          <a:extLst>
            <a:ext uri="{FF2B5EF4-FFF2-40B4-BE49-F238E27FC236}">
              <a16:creationId xmlns:a16="http://schemas.microsoft.com/office/drawing/2014/main" id="{00000000-0008-0000-0400-00007C000000}"/>
            </a:ext>
          </a:extLst>
        </xdr:cNvPr>
        <xdr:cNvSpPr txBox="1"/>
      </xdr:nvSpPr>
      <xdr:spPr>
        <a:xfrm>
          <a:off x="18262600" y="257175"/>
          <a:ext cx="685800" cy="285750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100" i="1">
              <a:solidFill>
                <a:schemeClr val="bg2">
                  <a:lumMod val="50000"/>
                </a:schemeClr>
              </a:solidFill>
              <a:latin typeface="Arial" pitchFamily="34" charset="0"/>
              <a:cs typeface="Arial" pitchFamily="34" charset="0"/>
            </a:rPr>
            <a:t>Page 2</a:t>
          </a:r>
        </a:p>
      </xdr:txBody>
    </xdr:sp>
    <xdr:clientData/>
  </xdr:twoCellAnchor>
  <xdr:twoCellAnchor>
    <xdr:from>
      <xdr:col>34</xdr:col>
      <xdr:colOff>266700</xdr:colOff>
      <xdr:row>27</xdr:row>
      <xdr:rowOff>149225</xdr:rowOff>
    </xdr:from>
    <xdr:to>
      <xdr:col>35</xdr:col>
      <xdr:colOff>304800</xdr:colOff>
      <xdr:row>29</xdr:row>
      <xdr:rowOff>161925</xdr:rowOff>
    </xdr:to>
    <xdr:sp macro="" textlink="">
      <xdr:nvSpPr>
        <xdr:cNvPr id="125" name="Rectangle 124">
          <a:extLst>
            <a:ext uri="{FF2B5EF4-FFF2-40B4-BE49-F238E27FC236}">
              <a16:creationId xmlns:a16="http://schemas.microsoft.com/office/drawing/2014/main" id="{00000000-0008-0000-0400-00007D000000}"/>
            </a:ext>
          </a:extLst>
        </xdr:cNvPr>
        <xdr:cNvSpPr/>
      </xdr:nvSpPr>
      <xdr:spPr>
        <a:xfrm>
          <a:off x="16078200" y="7248525"/>
          <a:ext cx="355600" cy="571500"/>
        </a:xfrm>
        <a:prstGeom prst="rect">
          <a:avLst/>
        </a:prstGeom>
        <a:noFill/>
        <a:ln w="15875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34</xdr:col>
      <xdr:colOff>304800</xdr:colOff>
      <xdr:row>27</xdr:row>
      <xdr:rowOff>234950</xdr:rowOff>
    </xdr:from>
    <xdr:to>
      <xdr:col>35</xdr:col>
      <xdr:colOff>203200</xdr:colOff>
      <xdr:row>28</xdr:row>
      <xdr:rowOff>184150</xdr:rowOff>
    </xdr:to>
    <xdr:sp macro="" textlink="">
      <xdr:nvSpPr>
        <xdr:cNvPr id="126" name="Oval 125">
          <a:extLst>
            <a:ext uri="{FF2B5EF4-FFF2-40B4-BE49-F238E27FC236}">
              <a16:creationId xmlns:a16="http://schemas.microsoft.com/office/drawing/2014/main" id="{00000000-0008-0000-0400-00007E000000}"/>
            </a:ext>
          </a:extLst>
        </xdr:cNvPr>
        <xdr:cNvSpPr/>
      </xdr:nvSpPr>
      <xdr:spPr>
        <a:xfrm>
          <a:off x="16068675" y="7245350"/>
          <a:ext cx="212725" cy="225425"/>
        </a:xfrm>
        <a:prstGeom prst="ellipse">
          <a:avLst/>
        </a:prstGeom>
        <a:noFill/>
        <a:ln w="12700">
          <a:solidFill>
            <a:schemeClr val="tx1"/>
          </a:solidFill>
          <a:prstDash val="dash"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23</xdr:col>
      <xdr:colOff>363525</xdr:colOff>
      <xdr:row>12</xdr:row>
      <xdr:rowOff>219074</xdr:rowOff>
    </xdr:from>
    <xdr:to>
      <xdr:col>26</xdr:col>
      <xdr:colOff>119050</xdr:colOff>
      <xdr:row>12</xdr:row>
      <xdr:rowOff>219074</xdr:rowOff>
    </xdr:to>
    <xdr:cxnSp macro="">
      <xdr:nvCxnSpPr>
        <xdr:cNvPr id="127" name="Straight Connector 126">
          <a:extLst>
            <a:ext uri="{FF2B5EF4-FFF2-40B4-BE49-F238E27FC236}">
              <a16:creationId xmlns:a16="http://schemas.microsoft.com/office/drawing/2014/main" id="{00000000-0008-0000-0400-00007F000000}"/>
            </a:ext>
          </a:extLst>
        </xdr:cNvPr>
        <xdr:cNvCxnSpPr/>
      </xdr:nvCxnSpPr>
      <xdr:spPr>
        <a:xfrm>
          <a:off x="10517175" y="3086099"/>
          <a:ext cx="1289050" cy="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431800</xdr:colOff>
      <xdr:row>12</xdr:row>
      <xdr:rowOff>200025</xdr:rowOff>
    </xdr:from>
    <xdr:to>
      <xdr:col>11</xdr:col>
      <xdr:colOff>0</xdr:colOff>
      <xdr:row>12</xdr:row>
      <xdr:rowOff>200025</xdr:rowOff>
    </xdr:to>
    <xdr:cxnSp macro="">
      <xdr:nvCxnSpPr>
        <xdr:cNvPr id="128" name="Straight Connector 127">
          <a:extLst>
            <a:ext uri="{FF2B5EF4-FFF2-40B4-BE49-F238E27FC236}">
              <a16:creationId xmlns:a16="http://schemas.microsoft.com/office/drawing/2014/main" id="{00000000-0008-0000-0400-000080000000}"/>
            </a:ext>
          </a:extLst>
        </xdr:cNvPr>
        <xdr:cNvCxnSpPr/>
      </xdr:nvCxnSpPr>
      <xdr:spPr>
        <a:xfrm>
          <a:off x="2546350" y="3067050"/>
          <a:ext cx="1501775" cy="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177800</xdr:colOff>
      <xdr:row>28</xdr:row>
      <xdr:rowOff>63500</xdr:rowOff>
    </xdr:from>
    <xdr:to>
      <xdr:col>21</xdr:col>
      <xdr:colOff>114300</xdr:colOff>
      <xdr:row>28</xdr:row>
      <xdr:rowOff>76200</xdr:rowOff>
    </xdr:to>
    <xdr:cxnSp macro="">
      <xdr:nvCxnSpPr>
        <xdr:cNvPr id="129" name="Straight Connector 128">
          <a:extLst>
            <a:ext uri="{FF2B5EF4-FFF2-40B4-BE49-F238E27FC236}">
              <a16:creationId xmlns:a16="http://schemas.microsoft.com/office/drawing/2014/main" id="{00000000-0008-0000-0400-000081000000}"/>
            </a:ext>
          </a:extLst>
        </xdr:cNvPr>
        <xdr:cNvCxnSpPr/>
      </xdr:nvCxnSpPr>
      <xdr:spPr>
        <a:xfrm flipV="1">
          <a:off x="7740650" y="7350125"/>
          <a:ext cx="1470025" cy="1270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139700</xdr:colOff>
      <xdr:row>38</xdr:row>
      <xdr:rowOff>79375</xdr:rowOff>
    </xdr:from>
    <xdr:to>
      <xdr:col>10</xdr:col>
      <xdr:colOff>139700</xdr:colOff>
      <xdr:row>38</xdr:row>
      <xdr:rowOff>88900</xdr:rowOff>
    </xdr:to>
    <xdr:cxnSp macro="">
      <xdr:nvCxnSpPr>
        <xdr:cNvPr id="130" name="Straight Connector 129">
          <a:extLst>
            <a:ext uri="{FF2B5EF4-FFF2-40B4-BE49-F238E27FC236}">
              <a16:creationId xmlns:a16="http://schemas.microsoft.com/office/drawing/2014/main" id="{00000000-0008-0000-0400-000082000000}"/>
            </a:ext>
          </a:extLst>
        </xdr:cNvPr>
        <xdr:cNvCxnSpPr/>
      </xdr:nvCxnSpPr>
      <xdr:spPr>
        <a:xfrm>
          <a:off x="2711450" y="10128250"/>
          <a:ext cx="1276350" cy="9525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12700</xdr:colOff>
      <xdr:row>38</xdr:row>
      <xdr:rowOff>82550</xdr:rowOff>
    </xdr:from>
    <xdr:to>
      <xdr:col>26</xdr:col>
      <xdr:colOff>139700</xdr:colOff>
      <xdr:row>38</xdr:row>
      <xdr:rowOff>82550</xdr:rowOff>
    </xdr:to>
    <xdr:cxnSp macro="">
      <xdr:nvCxnSpPr>
        <xdr:cNvPr id="131" name="Straight Connector 130">
          <a:extLst>
            <a:ext uri="{FF2B5EF4-FFF2-40B4-BE49-F238E27FC236}">
              <a16:creationId xmlns:a16="http://schemas.microsoft.com/office/drawing/2014/main" id="{00000000-0008-0000-0400-000083000000}"/>
            </a:ext>
          </a:extLst>
        </xdr:cNvPr>
        <xdr:cNvCxnSpPr/>
      </xdr:nvCxnSpPr>
      <xdr:spPr>
        <a:xfrm>
          <a:off x="10537825" y="10131425"/>
          <a:ext cx="1289050" cy="0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168088</xdr:colOff>
      <xdr:row>28</xdr:row>
      <xdr:rowOff>76200</xdr:rowOff>
    </xdr:from>
    <xdr:to>
      <xdr:col>37</xdr:col>
      <xdr:colOff>561975</xdr:colOff>
      <xdr:row>28</xdr:row>
      <xdr:rowOff>76201</xdr:rowOff>
    </xdr:to>
    <xdr:cxnSp macro="">
      <xdr:nvCxnSpPr>
        <xdr:cNvPr id="132" name="Straight Connector 131">
          <a:extLst>
            <a:ext uri="{FF2B5EF4-FFF2-40B4-BE49-F238E27FC236}">
              <a16:creationId xmlns:a16="http://schemas.microsoft.com/office/drawing/2014/main" id="{00000000-0008-0000-0400-000084000000}"/>
            </a:ext>
          </a:extLst>
        </xdr:cNvPr>
        <xdr:cNvCxnSpPr/>
      </xdr:nvCxnSpPr>
      <xdr:spPr>
        <a:xfrm flipV="1">
          <a:off x="15931963" y="7362825"/>
          <a:ext cx="1251137" cy="1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44450</xdr:colOff>
      <xdr:row>12</xdr:row>
      <xdr:rowOff>50800</xdr:rowOff>
    </xdr:from>
    <xdr:to>
      <xdr:col>12</xdr:col>
      <xdr:colOff>9525</xdr:colOff>
      <xdr:row>12</xdr:row>
      <xdr:rowOff>50800</xdr:rowOff>
    </xdr:to>
    <xdr:cxnSp macro="">
      <xdr:nvCxnSpPr>
        <xdr:cNvPr id="133" name="Straight Connector 132">
          <a:extLst>
            <a:ext uri="{FF2B5EF4-FFF2-40B4-BE49-F238E27FC236}">
              <a16:creationId xmlns:a16="http://schemas.microsoft.com/office/drawing/2014/main" id="{00000000-0008-0000-0400-000085000000}"/>
            </a:ext>
          </a:extLst>
        </xdr:cNvPr>
        <xdr:cNvCxnSpPr/>
      </xdr:nvCxnSpPr>
      <xdr:spPr>
        <a:xfrm>
          <a:off x="3844925" y="2917825"/>
          <a:ext cx="898525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79375</xdr:colOff>
      <xdr:row>12</xdr:row>
      <xdr:rowOff>60326</xdr:rowOff>
    </xdr:from>
    <xdr:to>
      <xdr:col>27</xdr:col>
      <xdr:colOff>509588</xdr:colOff>
      <xdr:row>12</xdr:row>
      <xdr:rowOff>61913</xdr:rowOff>
    </xdr:to>
    <xdr:cxnSp macro="">
      <xdr:nvCxnSpPr>
        <xdr:cNvPr id="134" name="Straight Connector 133">
          <a:extLst>
            <a:ext uri="{FF2B5EF4-FFF2-40B4-BE49-F238E27FC236}">
              <a16:creationId xmlns:a16="http://schemas.microsoft.com/office/drawing/2014/main" id="{00000000-0008-0000-0400-000086000000}"/>
            </a:ext>
          </a:extLst>
        </xdr:cNvPr>
        <xdr:cNvCxnSpPr/>
      </xdr:nvCxnSpPr>
      <xdr:spPr>
        <a:xfrm>
          <a:off x="11766550" y="2927351"/>
          <a:ext cx="792163" cy="1587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25400</xdr:colOff>
      <xdr:row>37</xdr:row>
      <xdr:rowOff>196852</xdr:rowOff>
    </xdr:from>
    <xdr:to>
      <xdr:col>15</xdr:col>
      <xdr:colOff>266700</xdr:colOff>
      <xdr:row>37</xdr:row>
      <xdr:rowOff>200025</xdr:rowOff>
    </xdr:to>
    <xdr:cxnSp macro="">
      <xdr:nvCxnSpPr>
        <xdr:cNvPr id="135" name="Straight Connector 134">
          <a:extLst>
            <a:ext uri="{FF2B5EF4-FFF2-40B4-BE49-F238E27FC236}">
              <a16:creationId xmlns:a16="http://schemas.microsoft.com/office/drawing/2014/main" id="{00000000-0008-0000-0400-000087000000}"/>
            </a:ext>
          </a:extLst>
        </xdr:cNvPr>
        <xdr:cNvCxnSpPr/>
      </xdr:nvCxnSpPr>
      <xdr:spPr>
        <a:xfrm>
          <a:off x="3873500" y="9969502"/>
          <a:ext cx="3270250" cy="3173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92075</xdr:colOff>
      <xdr:row>37</xdr:row>
      <xdr:rowOff>177800</xdr:rowOff>
    </xdr:from>
    <xdr:to>
      <xdr:col>31</xdr:col>
      <xdr:colOff>177800</xdr:colOff>
      <xdr:row>37</xdr:row>
      <xdr:rowOff>180975</xdr:rowOff>
    </xdr:to>
    <xdr:cxnSp macro="">
      <xdr:nvCxnSpPr>
        <xdr:cNvPr id="136" name="Straight Connector 135">
          <a:extLst>
            <a:ext uri="{FF2B5EF4-FFF2-40B4-BE49-F238E27FC236}">
              <a16:creationId xmlns:a16="http://schemas.microsoft.com/office/drawing/2014/main" id="{00000000-0008-0000-0400-000088000000}"/>
            </a:ext>
          </a:extLst>
        </xdr:cNvPr>
        <xdr:cNvCxnSpPr/>
      </xdr:nvCxnSpPr>
      <xdr:spPr>
        <a:xfrm flipV="1">
          <a:off x="11779250" y="9950450"/>
          <a:ext cx="3143250" cy="3175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152400</xdr:colOff>
      <xdr:row>40</xdr:row>
      <xdr:rowOff>76200</xdr:rowOff>
    </xdr:from>
    <xdr:to>
      <xdr:col>25</xdr:col>
      <xdr:colOff>342900</xdr:colOff>
      <xdr:row>40</xdr:row>
      <xdr:rowOff>76200</xdr:rowOff>
    </xdr:to>
    <xdr:cxnSp macro="">
      <xdr:nvCxnSpPr>
        <xdr:cNvPr id="137" name="Straight Connector 136">
          <a:extLst>
            <a:ext uri="{FF2B5EF4-FFF2-40B4-BE49-F238E27FC236}">
              <a16:creationId xmlns:a16="http://schemas.microsoft.com/office/drawing/2014/main" id="{00000000-0008-0000-0400-000089000000}"/>
            </a:ext>
          </a:extLst>
        </xdr:cNvPr>
        <xdr:cNvCxnSpPr/>
      </xdr:nvCxnSpPr>
      <xdr:spPr>
        <a:xfrm>
          <a:off x="10677525" y="10677525"/>
          <a:ext cx="8763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152400</xdr:colOff>
      <xdr:row>40</xdr:row>
      <xdr:rowOff>9525</xdr:rowOff>
    </xdr:from>
    <xdr:to>
      <xdr:col>25</xdr:col>
      <xdr:colOff>361950</xdr:colOff>
      <xdr:row>40</xdr:row>
      <xdr:rowOff>9525</xdr:rowOff>
    </xdr:to>
    <xdr:cxnSp macro="">
      <xdr:nvCxnSpPr>
        <xdr:cNvPr id="138" name="Straight Connector 137">
          <a:extLst>
            <a:ext uri="{FF2B5EF4-FFF2-40B4-BE49-F238E27FC236}">
              <a16:creationId xmlns:a16="http://schemas.microsoft.com/office/drawing/2014/main" id="{00000000-0008-0000-0400-00008A000000}"/>
            </a:ext>
          </a:extLst>
        </xdr:cNvPr>
        <xdr:cNvCxnSpPr/>
      </xdr:nvCxnSpPr>
      <xdr:spPr>
        <a:xfrm>
          <a:off x="10677525" y="10610850"/>
          <a:ext cx="8953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76200</xdr:colOff>
      <xdr:row>10</xdr:row>
      <xdr:rowOff>0</xdr:rowOff>
    </xdr:from>
    <xdr:to>
      <xdr:col>40</xdr:col>
      <xdr:colOff>25400</xdr:colOff>
      <xdr:row>10</xdr:row>
      <xdr:rowOff>0</xdr:rowOff>
    </xdr:to>
    <xdr:cxnSp macro="">
      <xdr:nvCxnSpPr>
        <xdr:cNvPr id="139" name="Straight Connector 138">
          <a:extLst>
            <a:ext uri="{FF2B5EF4-FFF2-40B4-BE49-F238E27FC236}">
              <a16:creationId xmlns:a16="http://schemas.microsoft.com/office/drawing/2014/main" id="{00000000-0008-0000-0400-00008B000000}"/>
            </a:ext>
          </a:extLst>
        </xdr:cNvPr>
        <xdr:cNvCxnSpPr/>
      </xdr:nvCxnSpPr>
      <xdr:spPr>
        <a:xfrm>
          <a:off x="16602075" y="2543175"/>
          <a:ext cx="1997075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36</xdr:col>
      <xdr:colOff>76200</xdr:colOff>
      <xdr:row>40</xdr:row>
      <xdr:rowOff>0</xdr:rowOff>
    </xdr:from>
    <xdr:to>
      <xdr:col>40</xdr:col>
      <xdr:colOff>25400</xdr:colOff>
      <xdr:row>40</xdr:row>
      <xdr:rowOff>0</xdr:rowOff>
    </xdr:to>
    <xdr:cxnSp macro="">
      <xdr:nvCxnSpPr>
        <xdr:cNvPr id="140" name="Straight Connector 139">
          <a:extLst>
            <a:ext uri="{FF2B5EF4-FFF2-40B4-BE49-F238E27FC236}">
              <a16:creationId xmlns:a16="http://schemas.microsoft.com/office/drawing/2014/main" id="{00000000-0008-0000-0400-00008C000000}"/>
            </a:ext>
          </a:extLst>
        </xdr:cNvPr>
        <xdr:cNvCxnSpPr/>
      </xdr:nvCxnSpPr>
      <xdr:spPr>
        <a:xfrm>
          <a:off x="16602075" y="10601325"/>
          <a:ext cx="1997075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23</xdr:col>
      <xdr:colOff>495300</xdr:colOff>
      <xdr:row>10</xdr:row>
      <xdr:rowOff>0</xdr:rowOff>
    </xdr:from>
    <xdr:to>
      <xdr:col>25</xdr:col>
      <xdr:colOff>317500</xdr:colOff>
      <xdr:row>10</xdr:row>
      <xdr:rowOff>0</xdr:rowOff>
    </xdr:to>
    <xdr:cxnSp macro="">
      <xdr:nvCxnSpPr>
        <xdr:cNvPr id="141" name="Straight Connector 140">
          <a:extLst>
            <a:ext uri="{FF2B5EF4-FFF2-40B4-BE49-F238E27FC236}">
              <a16:creationId xmlns:a16="http://schemas.microsoft.com/office/drawing/2014/main" id="{00000000-0008-0000-0400-00008D000000}"/>
            </a:ext>
          </a:extLst>
        </xdr:cNvPr>
        <xdr:cNvCxnSpPr/>
      </xdr:nvCxnSpPr>
      <xdr:spPr>
        <a:xfrm>
          <a:off x="10525125" y="2543175"/>
          <a:ext cx="10033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234950</xdr:colOff>
      <xdr:row>10</xdr:row>
      <xdr:rowOff>12700</xdr:rowOff>
    </xdr:from>
    <xdr:to>
      <xdr:col>7</xdr:col>
      <xdr:colOff>374650</xdr:colOff>
      <xdr:row>10</xdr:row>
      <xdr:rowOff>12700</xdr:rowOff>
    </xdr:to>
    <xdr:cxnSp macro="">
      <xdr:nvCxnSpPr>
        <xdr:cNvPr id="142" name="Straight Connector 141">
          <a:extLst>
            <a:ext uri="{FF2B5EF4-FFF2-40B4-BE49-F238E27FC236}">
              <a16:creationId xmlns:a16="http://schemas.microsoft.com/office/drawing/2014/main" id="{00000000-0008-0000-0400-00008E000000}"/>
            </a:ext>
          </a:extLst>
        </xdr:cNvPr>
        <xdr:cNvCxnSpPr/>
      </xdr:nvCxnSpPr>
      <xdr:spPr>
        <a:xfrm>
          <a:off x="2349500" y="2555875"/>
          <a:ext cx="12827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254000</xdr:colOff>
      <xdr:row>40</xdr:row>
      <xdr:rowOff>98425</xdr:rowOff>
    </xdr:from>
    <xdr:to>
      <xdr:col>7</xdr:col>
      <xdr:colOff>361950</xdr:colOff>
      <xdr:row>40</xdr:row>
      <xdr:rowOff>98425</xdr:rowOff>
    </xdr:to>
    <xdr:cxnSp macro="">
      <xdr:nvCxnSpPr>
        <xdr:cNvPr id="143" name="Straight Connector 142">
          <a:extLst>
            <a:ext uri="{FF2B5EF4-FFF2-40B4-BE49-F238E27FC236}">
              <a16:creationId xmlns:a16="http://schemas.microsoft.com/office/drawing/2014/main" id="{00000000-0008-0000-0400-00008F000000}"/>
            </a:ext>
          </a:extLst>
        </xdr:cNvPr>
        <xdr:cNvCxnSpPr/>
      </xdr:nvCxnSpPr>
      <xdr:spPr>
        <a:xfrm>
          <a:off x="2368550" y="10699750"/>
          <a:ext cx="12509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342900</xdr:colOff>
      <xdr:row>34</xdr:row>
      <xdr:rowOff>19050</xdr:rowOff>
    </xdr:from>
    <xdr:to>
      <xdr:col>6</xdr:col>
      <xdr:colOff>342900</xdr:colOff>
      <xdr:row>38</xdr:row>
      <xdr:rowOff>66675</xdr:rowOff>
    </xdr:to>
    <xdr:cxnSp macro="">
      <xdr:nvCxnSpPr>
        <xdr:cNvPr id="144" name="Straight Connector 143">
          <a:extLst>
            <a:ext uri="{FF2B5EF4-FFF2-40B4-BE49-F238E27FC236}">
              <a16:creationId xmlns:a16="http://schemas.microsoft.com/office/drawing/2014/main" id="{00000000-0008-0000-0400-000090000000}"/>
            </a:ext>
          </a:extLst>
        </xdr:cNvPr>
        <xdr:cNvCxnSpPr/>
      </xdr:nvCxnSpPr>
      <xdr:spPr>
        <a:xfrm>
          <a:off x="2914650" y="8963025"/>
          <a:ext cx="0" cy="115252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313446</xdr:colOff>
      <xdr:row>8</xdr:row>
      <xdr:rowOff>114300</xdr:rowOff>
    </xdr:from>
    <xdr:to>
      <xdr:col>11</xdr:col>
      <xdr:colOff>314325</xdr:colOff>
      <xdr:row>9</xdr:row>
      <xdr:rowOff>124370</xdr:rowOff>
    </xdr:to>
    <xdr:cxnSp macro="">
      <xdr:nvCxnSpPr>
        <xdr:cNvPr id="145" name="Straight Connector 144">
          <a:extLst>
            <a:ext uri="{FF2B5EF4-FFF2-40B4-BE49-F238E27FC236}">
              <a16:creationId xmlns:a16="http://schemas.microsoft.com/office/drawing/2014/main" id="{00000000-0008-0000-0400-000091000000}"/>
            </a:ext>
          </a:extLst>
        </xdr:cNvPr>
        <xdr:cNvCxnSpPr/>
      </xdr:nvCxnSpPr>
      <xdr:spPr>
        <a:xfrm flipV="1">
          <a:off x="4361571" y="2247900"/>
          <a:ext cx="879" cy="28629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295275</xdr:colOff>
      <xdr:row>8</xdr:row>
      <xdr:rowOff>133350</xdr:rowOff>
    </xdr:from>
    <xdr:to>
      <xdr:col>6</xdr:col>
      <xdr:colOff>296863</xdr:colOff>
      <xdr:row>10</xdr:row>
      <xdr:rowOff>9525</xdr:rowOff>
    </xdr:to>
    <xdr:cxnSp macro="">
      <xdr:nvCxnSpPr>
        <xdr:cNvPr id="146" name="Straight Connector 145">
          <a:extLst>
            <a:ext uri="{FF2B5EF4-FFF2-40B4-BE49-F238E27FC236}">
              <a16:creationId xmlns:a16="http://schemas.microsoft.com/office/drawing/2014/main" id="{00000000-0008-0000-0400-000092000000}"/>
            </a:ext>
          </a:extLst>
        </xdr:cNvPr>
        <xdr:cNvCxnSpPr/>
      </xdr:nvCxnSpPr>
      <xdr:spPr>
        <a:xfrm flipH="1" flipV="1">
          <a:off x="2867025" y="2266950"/>
          <a:ext cx="1588" cy="2857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314325</xdr:colOff>
      <xdr:row>22</xdr:row>
      <xdr:rowOff>247650</xdr:rowOff>
    </xdr:from>
    <xdr:to>
      <xdr:col>6</xdr:col>
      <xdr:colOff>314325</xdr:colOff>
      <xdr:row>24</xdr:row>
      <xdr:rowOff>257175</xdr:rowOff>
    </xdr:to>
    <xdr:cxnSp macro="">
      <xdr:nvCxnSpPr>
        <xdr:cNvPr id="147" name="Straight Connector 146">
          <a:extLst>
            <a:ext uri="{FF2B5EF4-FFF2-40B4-BE49-F238E27FC236}">
              <a16:creationId xmlns:a16="http://schemas.microsoft.com/office/drawing/2014/main" id="{00000000-0008-0000-0400-000093000000}"/>
            </a:ext>
          </a:extLst>
        </xdr:cNvPr>
        <xdr:cNvCxnSpPr/>
      </xdr:nvCxnSpPr>
      <xdr:spPr>
        <a:xfrm>
          <a:off x="2886075" y="5876925"/>
          <a:ext cx="0" cy="56197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304800</xdr:colOff>
      <xdr:row>12</xdr:row>
      <xdr:rowOff>28575</xdr:rowOff>
    </xdr:from>
    <xdr:to>
      <xdr:col>6</xdr:col>
      <xdr:colOff>304800</xdr:colOff>
      <xdr:row>12</xdr:row>
      <xdr:rowOff>200025</xdr:rowOff>
    </xdr:to>
    <xdr:cxnSp macro="">
      <xdr:nvCxnSpPr>
        <xdr:cNvPr id="148" name="Straight Connector 147">
          <a:extLst>
            <a:ext uri="{FF2B5EF4-FFF2-40B4-BE49-F238E27FC236}">
              <a16:creationId xmlns:a16="http://schemas.microsoft.com/office/drawing/2014/main" id="{00000000-0008-0000-0400-000094000000}"/>
            </a:ext>
          </a:extLst>
        </xdr:cNvPr>
        <xdr:cNvCxnSpPr/>
      </xdr:nvCxnSpPr>
      <xdr:spPr>
        <a:xfrm>
          <a:off x="2876550" y="2895600"/>
          <a:ext cx="0" cy="1714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333375</xdr:colOff>
      <xdr:row>38</xdr:row>
      <xdr:rowOff>76200</xdr:rowOff>
    </xdr:from>
    <xdr:to>
      <xdr:col>6</xdr:col>
      <xdr:colOff>338138</xdr:colOff>
      <xdr:row>38</xdr:row>
      <xdr:rowOff>276224</xdr:rowOff>
    </xdr:to>
    <xdr:cxnSp macro="">
      <xdr:nvCxnSpPr>
        <xdr:cNvPr id="149" name="Straight Connector 148">
          <a:extLst>
            <a:ext uri="{FF2B5EF4-FFF2-40B4-BE49-F238E27FC236}">
              <a16:creationId xmlns:a16="http://schemas.microsoft.com/office/drawing/2014/main" id="{00000000-0008-0000-0400-000095000000}"/>
            </a:ext>
          </a:extLst>
        </xdr:cNvPr>
        <xdr:cNvCxnSpPr/>
      </xdr:nvCxnSpPr>
      <xdr:spPr>
        <a:xfrm>
          <a:off x="2905125" y="10125075"/>
          <a:ext cx="4763" cy="200024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342900</xdr:colOff>
      <xdr:row>40</xdr:row>
      <xdr:rowOff>90488</xdr:rowOff>
    </xdr:from>
    <xdr:to>
      <xdr:col>6</xdr:col>
      <xdr:colOff>342900</xdr:colOff>
      <xdr:row>42</xdr:row>
      <xdr:rowOff>76200</xdr:rowOff>
    </xdr:to>
    <xdr:cxnSp macro="">
      <xdr:nvCxnSpPr>
        <xdr:cNvPr id="150" name="Straight Connector 149">
          <a:extLst>
            <a:ext uri="{FF2B5EF4-FFF2-40B4-BE49-F238E27FC236}">
              <a16:creationId xmlns:a16="http://schemas.microsoft.com/office/drawing/2014/main" id="{00000000-0008-0000-0400-000096000000}"/>
            </a:ext>
          </a:extLst>
        </xdr:cNvPr>
        <xdr:cNvCxnSpPr/>
      </xdr:nvCxnSpPr>
      <xdr:spPr>
        <a:xfrm flipV="1">
          <a:off x="2914650" y="10691813"/>
          <a:ext cx="0" cy="242887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309567</xdr:colOff>
      <xdr:row>12</xdr:row>
      <xdr:rowOff>42867</xdr:rowOff>
    </xdr:from>
    <xdr:to>
      <xdr:col>11</xdr:col>
      <xdr:colOff>314325</xdr:colOff>
      <xdr:row>13</xdr:row>
      <xdr:rowOff>123825</xdr:rowOff>
    </xdr:to>
    <xdr:cxnSp macro="">
      <xdr:nvCxnSpPr>
        <xdr:cNvPr id="151" name="Straight Connector 150">
          <a:extLst>
            <a:ext uri="{FF2B5EF4-FFF2-40B4-BE49-F238E27FC236}">
              <a16:creationId xmlns:a16="http://schemas.microsoft.com/office/drawing/2014/main" id="{00000000-0008-0000-0400-000097000000}"/>
            </a:ext>
          </a:extLst>
        </xdr:cNvPr>
        <xdr:cNvCxnSpPr/>
      </xdr:nvCxnSpPr>
      <xdr:spPr>
        <a:xfrm flipH="1" flipV="1">
          <a:off x="4357692" y="2909892"/>
          <a:ext cx="4758" cy="357183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371475</xdr:colOff>
      <xdr:row>10</xdr:row>
      <xdr:rowOff>1</xdr:rowOff>
    </xdr:from>
    <xdr:to>
      <xdr:col>12</xdr:col>
      <xdr:colOff>373069</xdr:colOff>
      <xdr:row>16</xdr:row>
      <xdr:rowOff>266700</xdr:rowOff>
    </xdr:to>
    <xdr:cxnSp macro="">
      <xdr:nvCxnSpPr>
        <xdr:cNvPr id="152" name="Straight Connector 151">
          <a:extLst>
            <a:ext uri="{FF2B5EF4-FFF2-40B4-BE49-F238E27FC236}">
              <a16:creationId xmlns:a16="http://schemas.microsoft.com/office/drawing/2014/main" id="{00000000-0008-0000-0400-000098000000}"/>
            </a:ext>
          </a:extLst>
        </xdr:cNvPr>
        <xdr:cNvCxnSpPr/>
      </xdr:nvCxnSpPr>
      <xdr:spPr>
        <a:xfrm flipH="1">
          <a:off x="5105400" y="2543176"/>
          <a:ext cx="1594" cy="1695449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376239</xdr:colOff>
      <xdr:row>18</xdr:row>
      <xdr:rowOff>28575</xdr:rowOff>
    </xdr:from>
    <xdr:to>
      <xdr:col>12</xdr:col>
      <xdr:colOff>381000</xdr:colOff>
      <xdr:row>22</xdr:row>
      <xdr:rowOff>47625</xdr:rowOff>
    </xdr:to>
    <xdr:cxnSp macro="">
      <xdr:nvCxnSpPr>
        <xdr:cNvPr id="153" name="Straight Connector 152">
          <a:extLst>
            <a:ext uri="{FF2B5EF4-FFF2-40B4-BE49-F238E27FC236}">
              <a16:creationId xmlns:a16="http://schemas.microsoft.com/office/drawing/2014/main" id="{00000000-0008-0000-0400-000099000000}"/>
            </a:ext>
          </a:extLst>
        </xdr:cNvPr>
        <xdr:cNvCxnSpPr/>
      </xdr:nvCxnSpPr>
      <xdr:spPr>
        <a:xfrm>
          <a:off x="5110164" y="4552950"/>
          <a:ext cx="4761" cy="11239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4762</xdr:colOff>
      <xdr:row>26</xdr:row>
      <xdr:rowOff>88900</xdr:rowOff>
    </xdr:from>
    <xdr:to>
      <xdr:col>14</xdr:col>
      <xdr:colOff>676275</xdr:colOff>
      <xdr:row>26</xdr:row>
      <xdr:rowOff>88928</xdr:rowOff>
    </xdr:to>
    <xdr:cxnSp macro="">
      <xdr:nvCxnSpPr>
        <xdr:cNvPr id="154" name="Straight Connector 153">
          <a:extLst>
            <a:ext uri="{FF2B5EF4-FFF2-40B4-BE49-F238E27FC236}">
              <a16:creationId xmlns:a16="http://schemas.microsoft.com/office/drawing/2014/main" id="{00000000-0008-0000-0400-00009A000000}"/>
            </a:ext>
          </a:extLst>
        </xdr:cNvPr>
        <xdr:cNvCxnSpPr/>
      </xdr:nvCxnSpPr>
      <xdr:spPr>
        <a:xfrm flipV="1">
          <a:off x="3814762" y="6908800"/>
          <a:ext cx="3071813" cy="28"/>
        </a:xfrm>
        <a:prstGeom prst="line">
          <a:avLst/>
        </a:prstGeom>
        <a:ln w="25400">
          <a:solidFill>
            <a:schemeClr val="accent1">
              <a:lumMod val="75000"/>
            </a:schemeClr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323850</xdr:colOff>
      <xdr:row>9</xdr:row>
      <xdr:rowOff>123825</xdr:rowOff>
    </xdr:from>
    <xdr:to>
      <xdr:col>20</xdr:col>
      <xdr:colOff>325444</xdr:colOff>
      <xdr:row>15</xdr:row>
      <xdr:rowOff>257175</xdr:rowOff>
    </xdr:to>
    <xdr:cxnSp macro="">
      <xdr:nvCxnSpPr>
        <xdr:cNvPr id="156" name="Straight Connector 155">
          <a:extLst>
            <a:ext uri="{FF2B5EF4-FFF2-40B4-BE49-F238E27FC236}">
              <a16:creationId xmlns:a16="http://schemas.microsoft.com/office/drawing/2014/main" id="{00000000-0008-0000-0400-00009C000000}"/>
            </a:ext>
          </a:extLst>
        </xdr:cNvPr>
        <xdr:cNvCxnSpPr/>
      </xdr:nvCxnSpPr>
      <xdr:spPr>
        <a:xfrm flipH="1">
          <a:off x="8734425" y="2533650"/>
          <a:ext cx="1594" cy="14192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38100</xdr:colOff>
      <xdr:row>10</xdr:row>
      <xdr:rowOff>0</xdr:rowOff>
    </xdr:from>
    <xdr:to>
      <xdr:col>21</xdr:col>
      <xdr:colOff>260350</xdr:colOff>
      <xdr:row>10</xdr:row>
      <xdr:rowOff>0</xdr:rowOff>
    </xdr:to>
    <xdr:cxnSp macro="">
      <xdr:nvCxnSpPr>
        <xdr:cNvPr id="157" name="Straight Connector 156">
          <a:extLst>
            <a:ext uri="{FF2B5EF4-FFF2-40B4-BE49-F238E27FC236}">
              <a16:creationId xmlns:a16="http://schemas.microsoft.com/office/drawing/2014/main" id="{00000000-0008-0000-0400-00009D000000}"/>
            </a:ext>
          </a:extLst>
        </xdr:cNvPr>
        <xdr:cNvCxnSpPr/>
      </xdr:nvCxnSpPr>
      <xdr:spPr>
        <a:xfrm>
          <a:off x="8191500" y="2543175"/>
          <a:ext cx="1165225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323850</xdr:colOff>
      <xdr:row>17</xdr:row>
      <xdr:rowOff>28575</xdr:rowOff>
    </xdr:from>
    <xdr:to>
      <xdr:col>20</xdr:col>
      <xdr:colOff>325438</xdr:colOff>
      <xdr:row>28</xdr:row>
      <xdr:rowOff>76200</xdr:rowOff>
    </xdr:to>
    <xdr:cxnSp macro="">
      <xdr:nvCxnSpPr>
        <xdr:cNvPr id="158" name="Straight Connector 157">
          <a:extLst>
            <a:ext uri="{FF2B5EF4-FFF2-40B4-BE49-F238E27FC236}">
              <a16:creationId xmlns:a16="http://schemas.microsoft.com/office/drawing/2014/main" id="{00000000-0008-0000-0400-00009E000000}"/>
            </a:ext>
          </a:extLst>
        </xdr:cNvPr>
        <xdr:cNvCxnSpPr/>
      </xdr:nvCxnSpPr>
      <xdr:spPr>
        <a:xfrm flipH="1">
          <a:off x="8734425" y="4276725"/>
          <a:ext cx="1588" cy="30861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323850</xdr:colOff>
      <xdr:row>28</xdr:row>
      <xdr:rowOff>76200</xdr:rowOff>
    </xdr:from>
    <xdr:to>
      <xdr:col>20</xdr:col>
      <xdr:colOff>323850</xdr:colOff>
      <xdr:row>30</xdr:row>
      <xdr:rowOff>266700</xdr:rowOff>
    </xdr:to>
    <xdr:cxnSp macro="">
      <xdr:nvCxnSpPr>
        <xdr:cNvPr id="159" name="Straight Connector 158">
          <a:extLst>
            <a:ext uri="{FF2B5EF4-FFF2-40B4-BE49-F238E27FC236}">
              <a16:creationId xmlns:a16="http://schemas.microsoft.com/office/drawing/2014/main" id="{00000000-0008-0000-0400-00009F000000}"/>
            </a:ext>
          </a:extLst>
        </xdr:cNvPr>
        <xdr:cNvCxnSpPr/>
      </xdr:nvCxnSpPr>
      <xdr:spPr>
        <a:xfrm>
          <a:off x="8734425" y="7362825"/>
          <a:ext cx="0" cy="7429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20</xdr:col>
      <xdr:colOff>323850</xdr:colOff>
      <xdr:row>32</xdr:row>
      <xdr:rowOff>9525</xdr:rowOff>
    </xdr:from>
    <xdr:to>
      <xdr:col>20</xdr:col>
      <xdr:colOff>325438</xdr:colOff>
      <xdr:row>41</xdr:row>
      <xdr:rowOff>0</xdr:rowOff>
    </xdr:to>
    <xdr:cxnSp macro="">
      <xdr:nvCxnSpPr>
        <xdr:cNvPr id="160" name="Straight Connector 159">
          <a:extLst>
            <a:ext uri="{FF2B5EF4-FFF2-40B4-BE49-F238E27FC236}">
              <a16:creationId xmlns:a16="http://schemas.microsoft.com/office/drawing/2014/main" id="{00000000-0008-0000-0400-0000A0000000}"/>
            </a:ext>
          </a:extLst>
        </xdr:cNvPr>
        <xdr:cNvCxnSpPr/>
      </xdr:nvCxnSpPr>
      <xdr:spPr>
        <a:xfrm flipH="1">
          <a:off x="8734425" y="8401050"/>
          <a:ext cx="1588" cy="23050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19</xdr:col>
      <xdr:colOff>38100</xdr:colOff>
      <xdr:row>40</xdr:row>
      <xdr:rowOff>95250</xdr:rowOff>
    </xdr:from>
    <xdr:to>
      <xdr:col>21</xdr:col>
      <xdr:colOff>603250</xdr:colOff>
      <xdr:row>40</xdr:row>
      <xdr:rowOff>95250</xdr:rowOff>
    </xdr:to>
    <xdr:cxnSp macro="">
      <xdr:nvCxnSpPr>
        <xdr:cNvPr id="161" name="Straight Connector 160">
          <a:extLst>
            <a:ext uri="{FF2B5EF4-FFF2-40B4-BE49-F238E27FC236}">
              <a16:creationId xmlns:a16="http://schemas.microsoft.com/office/drawing/2014/main" id="{00000000-0008-0000-0400-0000A1000000}"/>
            </a:ext>
          </a:extLst>
        </xdr:cNvPr>
        <xdr:cNvCxnSpPr/>
      </xdr:nvCxnSpPr>
      <xdr:spPr>
        <a:xfrm>
          <a:off x="8191500" y="10696575"/>
          <a:ext cx="1508125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328612</xdr:colOff>
      <xdr:row>9</xdr:row>
      <xdr:rowOff>9525</xdr:rowOff>
    </xdr:from>
    <xdr:to>
      <xdr:col>27</xdr:col>
      <xdr:colOff>328612</xdr:colOff>
      <xdr:row>10</xdr:row>
      <xdr:rowOff>9526</xdr:rowOff>
    </xdr:to>
    <xdr:cxnSp macro="">
      <xdr:nvCxnSpPr>
        <xdr:cNvPr id="162" name="Straight Connector 161">
          <a:extLst>
            <a:ext uri="{FF2B5EF4-FFF2-40B4-BE49-F238E27FC236}">
              <a16:creationId xmlns:a16="http://schemas.microsoft.com/office/drawing/2014/main" id="{00000000-0008-0000-0400-0000A2000000}"/>
            </a:ext>
          </a:extLst>
        </xdr:cNvPr>
        <xdr:cNvCxnSpPr/>
      </xdr:nvCxnSpPr>
      <xdr:spPr>
        <a:xfrm flipV="1">
          <a:off x="12377737" y="2419350"/>
          <a:ext cx="0" cy="133351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27</xdr:col>
      <xdr:colOff>333375</xdr:colOff>
      <xdr:row>12</xdr:row>
      <xdr:rowOff>61912</xdr:rowOff>
    </xdr:from>
    <xdr:to>
      <xdr:col>27</xdr:col>
      <xdr:colOff>333375</xdr:colOff>
      <xdr:row>13</xdr:row>
      <xdr:rowOff>133350</xdr:rowOff>
    </xdr:to>
    <xdr:cxnSp macro="">
      <xdr:nvCxnSpPr>
        <xdr:cNvPr id="163" name="Straight Connector 162">
          <a:extLst>
            <a:ext uri="{FF2B5EF4-FFF2-40B4-BE49-F238E27FC236}">
              <a16:creationId xmlns:a16="http://schemas.microsoft.com/office/drawing/2014/main" id="{00000000-0008-0000-0400-0000A3000000}"/>
            </a:ext>
          </a:extLst>
        </xdr:cNvPr>
        <xdr:cNvCxnSpPr/>
      </xdr:nvCxnSpPr>
      <xdr:spPr>
        <a:xfrm flipV="1">
          <a:off x="12382500" y="2928937"/>
          <a:ext cx="0" cy="347663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390525</xdr:colOff>
      <xdr:row>10</xdr:row>
      <xdr:rowOff>0</xdr:rowOff>
    </xdr:from>
    <xdr:to>
      <xdr:col>29</xdr:col>
      <xdr:colOff>409576</xdr:colOff>
      <xdr:row>24</xdr:row>
      <xdr:rowOff>266700</xdr:rowOff>
    </xdr:to>
    <xdr:cxnSp macro="">
      <xdr:nvCxnSpPr>
        <xdr:cNvPr id="164" name="Straight Connector 163">
          <a:extLst>
            <a:ext uri="{FF2B5EF4-FFF2-40B4-BE49-F238E27FC236}">
              <a16:creationId xmlns:a16="http://schemas.microsoft.com/office/drawing/2014/main" id="{00000000-0008-0000-0400-0000A4000000}"/>
            </a:ext>
          </a:extLst>
        </xdr:cNvPr>
        <xdr:cNvCxnSpPr/>
      </xdr:nvCxnSpPr>
      <xdr:spPr>
        <a:xfrm flipH="1">
          <a:off x="13763625" y="2543175"/>
          <a:ext cx="19051" cy="39052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371475</xdr:colOff>
      <xdr:row>26</xdr:row>
      <xdr:rowOff>38100</xdr:rowOff>
    </xdr:from>
    <xdr:to>
      <xdr:col>29</xdr:col>
      <xdr:colOff>377826</xdr:colOff>
      <xdr:row>29</xdr:row>
      <xdr:rowOff>209547</xdr:rowOff>
    </xdr:to>
    <xdr:cxnSp macro="">
      <xdr:nvCxnSpPr>
        <xdr:cNvPr id="165" name="Straight Connector 164">
          <a:extLst>
            <a:ext uri="{FF2B5EF4-FFF2-40B4-BE49-F238E27FC236}">
              <a16:creationId xmlns:a16="http://schemas.microsoft.com/office/drawing/2014/main" id="{00000000-0008-0000-0400-0000A5000000}"/>
            </a:ext>
          </a:extLst>
        </xdr:cNvPr>
        <xdr:cNvCxnSpPr/>
      </xdr:nvCxnSpPr>
      <xdr:spPr>
        <a:xfrm>
          <a:off x="13744575" y="6772275"/>
          <a:ext cx="6351" cy="1000122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31</xdr:col>
      <xdr:colOff>114299</xdr:colOff>
      <xdr:row>37</xdr:row>
      <xdr:rowOff>57151</xdr:rowOff>
    </xdr:from>
    <xdr:to>
      <xdr:col>32</xdr:col>
      <xdr:colOff>111124</xdr:colOff>
      <xdr:row>38</xdr:row>
      <xdr:rowOff>38101</xdr:rowOff>
    </xdr:to>
    <xdr:sp macro="" textlink="">
      <xdr:nvSpPr>
        <xdr:cNvPr id="168" name="TextBox 167">
          <a:extLst>
            <a:ext uri="{FF2B5EF4-FFF2-40B4-BE49-F238E27FC236}">
              <a16:creationId xmlns:a16="http://schemas.microsoft.com/office/drawing/2014/main" id="{00000000-0008-0000-0400-0000A8000000}"/>
            </a:ext>
          </a:extLst>
        </xdr:cNvPr>
        <xdr:cNvSpPr txBox="1"/>
      </xdr:nvSpPr>
      <xdr:spPr>
        <a:xfrm>
          <a:off x="14897099" y="9950451"/>
          <a:ext cx="390525" cy="260350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15</xdr:col>
      <xdr:colOff>200025</xdr:colOff>
      <xdr:row>37</xdr:row>
      <xdr:rowOff>76200</xdr:rowOff>
    </xdr:from>
    <xdr:to>
      <xdr:col>15</xdr:col>
      <xdr:colOff>609600</xdr:colOff>
      <xdr:row>38</xdr:row>
      <xdr:rowOff>66675</xdr:rowOff>
    </xdr:to>
    <xdr:sp macro="" textlink="">
      <xdr:nvSpPr>
        <xdr:cNvPr id="170" name="TextBox 169">
          <a:extLst>
            <a:ext uri="{FF2B5EF4-FFF2-40B4-BE49-F238E27FC236}">
              <a16:creationId xmlns:a16="http://schemas.microsoft.com/office/drawing/2014/main" id="{00000000-0008-0000-0400-0000AA000000}"/>
            </a:ext>
          </a:extLst>
        </xdr:cNvPr>
        <xdr:cNvSpPr txBox="1"/>
      </xdr:nvSpPr>
      <xdr:spPr>
        <a:xfrm>
          <a:off x="7077075" y="9848850"/>
          <a:ext cx="409575" cy="266700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26</xdr:col>
      <xdr:colOff>133350</xdr:colOff>
      <xdr:row>37</xdr:row>
      <xdr:rowOff>209549</xdr:rowOff>
    </xdr:from>
    <xdr:to>
      <xdr:col>27</xdr:col>
      <xdr:colOff>95250</xdr:colOff>
      <xdr:row>38</xdr:row>
      <xdr:rowOff>228600</xdr:rowOff>
    </xdr:to>
    <xdr:sp macro="" textlink="">
      <xdr:nvSpPr>
        <xdr:cNvPr id="171" name="TextBox 170">
          <a:extLst>
            <a:ext uri="{FF2B5EF4-FFF2-40B4-BE49-F238E27FC236}">
              <a16:creationId xmlns:a16="http://schemas.microsoft.com/office/drawing/2014/main" id="{00000000-0008-0000-0400-0000AB000000}"/>
            </a:ext>
          </a:extLst>
        </xdr:cNvPr>
        <xdr:cNvSpPr txBox="1"/>
      </xdr:nvSpPr>
      <xdr:spPr>
        <a:xfrm>
          <a:off x="11820525" y="9982199"/>
          <a:ext cx="323850" cy="295276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24</xdr:col>
      <xdr:colOff>385763</xdr:colOff>
      <xdr:row>9</xdr:row>
      <xdr:rowOff>9525</xdr:rowOff>
    </xdr:from>
    <xdr:to>
      <xdr:col>24</xdr:col>
      <xdr:colOff>387351</xdr:colOff>
      <xdr:row>10</xdr:row>
      <xdr:rowOff>9525</xdr:rowOff>
    </xdr:to>
    <xdr:cxnSp macro="">
      <xdr:nvCxnSpPr>
        <xdr:cNvPr id="172" name="Straight Connector 171">
          <a:extLst>
            <a:ext uri="{FF2B5EF4-FFF2-40B4-BE49-F238E27FC236}">
              <a16:creationId xmlns:a16="http://schemas.microsoft.com/office/drawing/2014/main" id="{00000000-0008-0000-0400-0000AC000000}"/>
            </a:ext>
          </a:extLst>
        </xdr:cNvPr>
        <xdr:cNvCxnSpPr/>
      </xdr:nvCxnSpPr>
      <xdr:spPr>
        <a:xfrm flipH="1" flipV="1">
          <a:off x="10910888" y="2419350"/>
          <a:ext cx="1588" cy="1333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395288</xdr:colOff>
      <xdr:row>12</xdr:row>
      <xdr:rowOff>14288</xdr:rowOff>
    </xdr:from>
    <xdr:to>
      <xdr:col>24</xdr:col>
      <xdr:colOff>395288</xdr:colOff>
      <xdr:row>12</xdr:row>
      <xdr:rowOff>209550</xdr:rowOff>
    </xdr:to>
    <xdr:cxnSp macro="">
      <xdr:nvCxnSpPr>
        <xdr:cNvPr id="173" name="Straight Connector 172">
          <a:extLst>
            <a:ext uri="{FF2B5EF4-FFF2-40B4-BE49-F238E27FC236}">
              <a16:creationId xmlns:a16="http://schemas.microsoft.com/office/drawing/2014/main" id="{00000000-0008-0000-0400-0000AD000000}"/>
            </a:ext>
          </a:extLst>
        </xdr:cNvPr>
        <xdr:cNvCxnSpPr/>
      </xdr:nvCxnSpPr>
      <xdr:spPr>
        <a:xfrm>
          <a:off x="10920413" y="2881313"/>
          <a:ext cx="0" cy="195262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381000</xdr:colOff>
      <xdr:row>30</xdr:row>
      <xdr:rowOff>142875</xdr:rowOff>
    </xdr:from>
    <xdr:to>
      <xdr:col>24</xdr:col>
      <xdr:colOff>381002</xdr:colOff>
      <xdr:row>32</xdr:row>
      <xdr:rowOff>266700</xdr:rowOff>
    </xdr:to>
    <xdr:cxnSp macro="">
      <xdr:nvCxnSpPr>
        <xdr:cNvPr id="174" name="Straight Connector 173">
          <a:extLst>
            <a:ext uri="{FF2B5EF4-FFF2-40B4-BE49-F238E27FC236}">
              <a16:creationId xmlns:a16="http://schemas.microsoft.com/office/drawing/2014/main" id="{00000000-0008-0000-0400-0000AE000000}"/>
            </a:ext>
          </a:extLst>
        </xdr:cNvPr>
        <xdr:cNvCxnSpPr/>
      </xdr:nvCxnSpPr>
      <xdr:spPr>
        <a:xfrm>
          <a:off x="10906125" y="7981950"/>
          <a:ext cx="2" cy="67627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381000</xdr:colOff>
      <xdr:row>34</xdr:row>
      <xdr:rowOff>25400</xdr:rowOff>
    </xdr:from>
    <xdr:to>
      <xdr:col>24</xdr:col>
      <xdr:colOff>381000</xdr:colOff>
      <xdr:row>38</xdr:row>
      <xdr:rowOff>76200</xdr:rowOff>
    </xdr:to>
    <xdr:cxnSp macro="">
      <xdr:nvCxnSpPr>
        <xdr:cNvPr id="175" name="Straight Connector 174">
          <a:extLst>
            <a:ext uri="{FF2B5EF4-FFF2-40B4-BE49-F238E27FC236}">
              <a16:creationId xmlns:a16="http://schemas.microsoft.com/office/drawing/2014/main" id="{00000000-0008-0000-0400-0000AF000000}"/>
            </a:ext>
          </a:extLst>
        </xdr:cNvPr>
        <xdr:cNvCxnSpPr/>
      </xdr:nvCxnSpPr>
      <xdr:spPr>
        <a:xfrm>
          <a:off x="10906125" y="8969375"/>
          <a:ext cx="0" cy="11557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382588</xdr:colOff>
      <xdr:row>40</xdr:row>
      <xdr:rowOff>76200</xdr:rowOff>
    </xdr:from>
    <xdr:to>
      <xdr:col>24</xdr:col>
      <xdr:colOff>390525</xdr:colOff>
      <xdr:row>42</xdr:row>
      <xdr:rowOff>19050</xdr:rowOff>
    </xdr:to>
    <xdr:cxnSp macro="">
      <xdr:nvCxnSpPr>
        <xdr:cNvPr id="176" name="Straight Connector 175">
          <a:extLst>
            <a:ext uri="{FF2B5EF4-FFF2-40B4-BE49-F238E27FC236}">
              <a16:creationId xmlns:a16="http://schemas.microsoft.com/office/drawing/2014/main" id="{00000000-0008-0000-0400-0000B0000000}"/>
            </a:ext>
          </a:extLst>
        </xdr:cNvPr>
        <xdr:cNvCxnSpPr/>
      </xdr:nvCxnSpPr>
      <xdr:spPr>
        <a:xfrm>
          <a:off x="10907713" y="10677525"/>
          <a:ext cx="7937" cy="2000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19051</xdr:colOff>
      <xdr:row>40</xdr:row>
      <xdr:rowOff>57150</xdr:rowOff>
    </xdr:from>
    <xdr:to>
      <xdr:col>24</xdr:col>
      <xdr:colOff>333375</xdr:colOff>
      <xdr:row>42</xdr:row>
      <xdr:rowOff>1</xdr:rowOff>
    </xdr:to>
    <xdr:cxnSp macro="">
      <xdr:nvCxnSpPr>
        <xdr:cNvPr id="177" name="Straight Connector 176">
          <a:extLst>
            <a:ext uri="{FF2B5EF4-FFF2-40B4-BE49-F238E27FC236}">
              <a16:creationId xmlns:a16="http://schemas.microsoft.com/office/drawing/2014/main" id="{00000000-0008-0000-0400-0000B1000000}"/>
            </a:ext>
          </a:extLst>
        </xdr:cNvPr>
        <xdr:cNvCxnSpPr/>
      </xdr:nvCxnSpPr>
      <xdr:spPr>
        <a:xfrm flipV="1">
          <a:off x="10544176" y="10658475"/>
          <a:ext cx="314324" cy="200026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381000</xdr:colOff>
      <xdr:row>38</xdr:row>
      <xdr:rowOff>85725</xdr:rowOff>
    </xdr:from>
    <xdr:to>
      <xdr:col>24</xdr:col>
      <xdr:colOff>382588</xdr:colOff>
      <xdr:row>40</xdr:row>
      <xdr:rowOff>0</xdr:rowOff>
    </xdr:to>
    <xdr:cxnSp macro="">
      <xdr:nvCxnSpPr>
        <xdr:cNvPr id="178" name="Straight Connector 177">
          <a:extLst>
            <a:ext uri="{FF2B5EF4-FFF2-40B4-BE49-F238E27FC236}">
              <a16:creationId xmlns:a16="http://schemas.microsoft.com/office/drawing/2014/main" id="{00000000-0008-0000-0400-0000B2000000}"/>
            </a:ext>
          </a:extLst>
        </xdr:cNvPr>
        <xdr:cNvCxnSpPr/>
      </xdr:nvCxnSpPr>
      <xdr:spPr>
        <a:xfrm flipH="1">
          <a:off x="10906125" y="10134600"/>
          <a:ext cx="1588" cy="4667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201619</xdr:colOff>
      <xdr:row>10</xdr:row>
      <xdr:rowOff>0</xdr:rowOff>
    </xdr:from>
    <xdr:to>
      <xdr:col>33</xdr:col>
      <xdr:colOff>203200</xdr:colOff>
      <xdr:row>15</xdr:row>
      <xdr:rowOff>266700</xdr:rowOff>
    </xdr:to>
    <xdr:cxnSp macro="">
      <xdr:nvCxnSpPr>
        <xdr:cNvPr id="179" name="Straight Connector 178">
          <a:extLst>
            <a:ext uri="{FF2B5EF4-FFF2-40B4-BE49-F238E27FC236}">
              <a16:creationId xmlns:a16="http://schemas.microsoft.com/office/drawing/2014/main" id="{00000000-0008-0000-0400-0000B3000000}"/>
            </a:ext>
          </a:extLst>
        </xdr:cNvPr>
        <xdr:cNvCxnSpPr/>
      </xdr:nvCxnSpPr>
      <xdr:spPr>
        <a:xfrm>
          <a:off x="15784519" y="2543175"/>
          <a:ext cx="1581" cy="14192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285750</xdr:colOff>
      <xdr:row>17</xdr:row>
      <xdr:rowOff>19050</xdr:rowOff>
    </xdr:from>
    <xdr:to>
      <xdr:col>37</xdr:col>
      <xdr:colOff>287338</xdr:colOff>
      <xdr:row>28</xdr:row>
      <xdr:rowOff>66675</xdr:rowOff>
    </xdr:to>
    <xdr:cxnSp macro="">
      <xdr:nvCxnSpPr>
        <xdr:cNvPr id="180" name="Straight Connector 179">
          <a:extLst>
            <a:ext uri="{FF2B5EF4-FFF2-40B4-BE49-F238E27FC236}">
              <a16:creationId xmlns:a16="http://schemas.microsoft.com/office/drawing/2014/main" id="{00000000-0008-0000-0400-0000B4000000}"/>
            </a:ext>
          </a:extLst>
        </xdr:cNvPr>
        <xdr:cNvCxnSpPr/>
      </xdr:nvCxnSpPr>
      <xdr:spPr>
        <a:xfrm flipH="1">
          <a:off x="16906875" y="4267200"/>
          <a:ext cx="1588" cy="30861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295275</xdr:colOff>
      <xdr:row>28</xdr:row>
      <xdr:rowOff>66675</xdr:rowOff>
    </xdr:from>
    <xdr:to>
      <xdr:col>37</xdr:col>
      <xdr:colOff>295275</xdr:colOff>
      <xdr:row>32</xdr:row>
      <xdr:rowOff>266700</xdr:rowOff>
    </xdr:to>
    <xdr:cxnSp macro="">
      <xdr:nvCxnSpPr>
        <xdr:cNvPr id="181" name="Straight Connector 180">
          <a:extLst>
            <a:ext uri="{FF2B5EF4-FFF2-40B4-BE49-F238E27FC236}">
              <a16:creationId xmlns:a16="http://schemas.microsoft.com/office/drawing/2014/main" id="{00000000-0008-0000-0400-0000B5000000}"/>
            </a:ext>
          </a:extLst>
        </xdr:cNvPr>
        <xdr:cNvCxnSpPr/>
      </xdr:nvCxnSpPr>
      <xdr:spPr>
        <a:xfrm>
          <a:off x="16916400" y="7353300"/>
          <a:ext cx="0" cy="13049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304800</xdr:colOff>
      <xdr:row>34</xdr:row>
      <xdr:rowOff>19050</xdr:rowOff>
    </xdr:from>
    <xdr:to>
      <xdr:col>37</xdr:col>
      <xdr:colOff>304800</xdr:colOff>
      <xdr:row>40</xdr:row>
      <xdr:rowOff>9525</xdr:rowOff>
    </xdr:to>
    <xdr:cxnSp macro="">
      <xdr:nvCxnSpPr>
        <xdr:cNvPr id="182" name="Straight Connector 181">
          <a:extLst>
            <a:ext uri="{FF2B5EF4-FFF2-40B4-BE49-F238E27FC236}">
              <a16:creationId xmlns:a16="http://schemas.microsoft.com/office/drawing/2014/main" id="{00000000-0008-0000-0400-0000B6000000}"/>
            </a:ext>
          </a:extLst>
        </xdr:cNvPr>
        <xdr:cNvCxnSpPr/>
      </xdr:nvCxnSpPr>
      <xdr:spPr>
        <a:xfrm>
          <a:off x="16925925" y="8963025"/>
          <a:ext cx="0" cy="164782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314325</xdr:colOff>
      <xdr:row>10</xdr:row>
      <xdr:rowOff>0</xdr:rowOff>
    </xdr:from>
    <xdr:to>
      <xdr:col>39</xdr:col>
      <xdr:colOff>328613</xdr:colOff>
      <xdr:row>24</xdr:row>
      <xdr:rowOff>0</xdr:rowOff>
    </xdr:to>
    <xdr:cxnSp macro="">
      <xdr:nvCxnSpPr>
        <xdr:cNvPr id="183" name="Straight Connector 182">
          <a:extLst>
            <a:ext uri="{FF2B5EF4-FFF2-40B4-BE49-F238E27FC236}">
              <a16:creationId xmlns:a16="http://schemas.microsoft.com/office/drawing/2014/main" id="{00000000-0008-0000-0400-0000B7000000}"/>
            </a:ext>
          </a:extLst>
        </xdr:cNvPr>
        <xdr:cNvCxnSpPr/>
      </xdr:nvCxnSpPr>
      <xdr:spPr>
        <a:xfrm flipH="1">
          <a:off x="18164175" y="2543175"/>
          <a:ext cx="14288" cy="36385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314325</xdr:colOff>
      <xdr:row>25</xdr:row>
      <xdr:rowOff>19050</xdr:rowOff>
    </xdr:from>
    <xdr:to>
      <xdr:col>39</xdr:col>
      <xdr:colOff>333375</xdr:colOff>
      <xdr:row>39</xdr:row>
      <xdr:rowOff>266700</xdr:rowOff>
    </xdr:to>
    <xdr:cxnSp macro="">
      <xdr:nvCxnSpPr>
        <xdr:cNvPr id="184" name="Straight Connector 183">
          <a:extLst>
            <a:ext uri="{FF2B5EF4-FFF2-40B4-BE49-F238E27FC236}">
              <a16:creationId xmlns:a16="http://schemas.microsoft.com/office/drawing/2014/main" id="{00000000-0008-0000-0400-0000B8000000}"/>
            </a:ext>
          </a:extLst>
        </xdr:cNvPr>
        <xdr:cNvCxnSpPr/>
      </xdr:nvCxnSpPr>
      <xdr:spPr>
        <a:xfrm>
          <a:off x="18164175" y="6477000"/>
          <a:ext cx="19050" cy="41148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490257</xdr:colOff>
      <xdr:row>27</xdr:row>
      <xdr:rowOff>217393</xdr:rowOff>
    </xdr:from>
    <xdr:to>
      <xdr:col>39</xdr:col>
      <xdr:colOff>209550</xdr:colOff>
      <xdr:row>30</xdr:row>
      <xdr:rowOff>76199</xdr:rowOff>
    </xdr:to>
    <xdr:sp macro="" textlink="">
      <xdr:nvSpPr>
        <xdr:cNvPr id="185" name="TextBox 184">
          <a:extLst>
            <a:ext uri="{FF2B5EF4-FFF2-40B4-BE49-F238E27FC236}">
              <a16:creationId xmlns:a16="http://schemas.microsoft.com/office/drawing/2014/main" id="{00000000-0008-0000-0400-0000B9000000}"/>
            </a:ext>
          </a:extLst>
        </xdr:cNvPr>
        <xdr:cNvSpPr txBox="1"/>
      </xdr:nvSpPr>
      <xdr:spPr>
        <a:xfrm>
          <a:off x="17111382" y="7227793"/>
          <a:ext cx="814668" cy="687481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000" b="1" i="1"/>
            <a:t>CL Cylindrical Lock</a:t>
          </a:r>
        </a:p>
      </xdr:txBody>
    </xdr:sp>
    <xdr:clientData/>
  </xdr:twoCellAnchor>
  <xdr:twoCellAnchor>
    <xdr:from>
      <xdr:col>10</xdr:col>
      <xdr:colOff>66675</xdr:colOff>
      <xdr:row>12</xdr:row>
      <xdr:rowOff>95250</xdr:rowOff>
    </xdr:from>
    <xdr:to>
      <xdr:col>11</xdr:col>
      <xdr:colOff>219075</xdr:colOff>
      <xdr:row>13</xdr:row>
      <xdr:rowOff>76200</xdr:rowOff>
    </xdr:to>
    <xdr:sp macro="" textlink="">
      <xdr:nvSpPr>
        <xdr:cNvPr id="186" name="TextBox 185">
          <a:extLst>
            <a:ext uri="{FF2B5EF4-FFF2-40B4-BE49-F238E27FC236}">
              <a16:creationId xmlns:a16="http://schemas.microsoft.com/office/drawing/2014/main" id="{00000000-0008-0000-0400-0000BA000000}"/>
            </a:ext>
          </a:extLst>
        </xdr:cNvPr>
        <xdr:cNvSpPr txBox="1"/>
      </xdr:nvSpPr>
      <xdr:spPr>
        <a:xfrm>
          <a:off x="3914775" y="2962275"/>
          <a:ext cx="352425" cy="25717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15</xdr:col>
      <xdr:colOff>603250</xdr:colOff>
      <xdr:row>27</xdr:row>
      <xdr:rowOff>222250</xdr:rowOff>
    </xdr:from>
    <xdr:to>
      <xdr:col>16</xdr:col>
      <xdr:colOff>231775</xdr:colOff>
      <xdr:row>28</xdr:row>
      <xdr:rowOff>241300</xdr:rowOff>
    </xdr:to>
    <xdr:sp macro="" textlink="">
      <xdr:nvSpPr>
        <xdr:cNvPr id="187" name="TextBox 186">
          <a:extLst>
            <a:ext uri="{FF2B5EF4-FFF2-40B4-BE49-F238E27FC236}">
              <a16:creationId xmlns:a16="http://schemas.microsoft.com/office/drawing/2014/main" id="{00000000-0008-0000-0400-0000BB000000}"/>
            </a:ext>
          </a:extLst>
        </xdr:cNvPr>
        <xdr:cNvSpPr txBox="1"/>
      </xdr:nvSpPr>
      <xdr:spPr>
        <a:xfrm>
          <a:off x="7480300" y="7232650"/>
          <a:ext cx="314325" cy="29527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10</xdr:col>
      <xdr:colOff>101600</xdr:colOff>
      <xdr:row>37</xdr:row>
      <xdr:rowOff>260349</xdr:rowOff>
    </xdr:from>
    <xdr:to>
      <xdr:col>11</xdr:col>
      <xdr:colOff>307975</xdr:colOff>
      <xdr:row>38</xdr:row>
      <xdr:rowOff>269875</xdr:rowOff>
    </xdr:to>
    <xdr:sp macro="" textlink="">
      <xdr:nvSpPr>
        <xdr:cNvPr id="188" name="TextBox 187">
          <a:extLst>
            <a:ext uri="{FF2B5EF4-FFF2-40B4-BE49-F238E27FC236}">
              <a16:creationId xmlns:a16="http://schemas.microsoft.com/office/drawing/2014/main" id="{00000000-0008-0000-0400-0000BC000000}"/>
            </a:ext>
          </a:extLst>
        </xdr:cNvPr>
        <xdr:cNvSpPr txBox="1"/>
      </xdr:nvSpPr>
      <xdr:spPr>
        <a:xfrm>
          <a:off x="3962400" y="10153649"/>
          <a:ext cx="409575" cy="288926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33</xdr:col>
      <xdr:colOff>139700</xdr:colOff>
      <xdr:row>28</xdr:row>
      <xdr:rowOff>153894</xdr:rowOff>
    </xdr:from>
    <xdr:to>
      <xdr:col>36</xdr:col>
      <xdr:colOff>124758</xdr:colOff>
      <xdr:row>28</xdr:row>
      <xdr:rowOff>154641</xdr:rowOff>
    </xdr:to>
    <xdr:cxnSp macro="">
      <xdr:nvCxnSpPr>
        <xdr:cNvPr id="189" name="Straight Connector 188">
          <a:extLst>
            <a:ext uri="{FF2B5EF4-FFF2-40B4-BE49-F238E27FC236}">
              <a16:creationId xmlns:a16="http://schemas.microsoft.com/office/drawing/2014/main" id="{00000000-0008-0000-0400-0000BD000000}"/>
            </a:ext>
          </a:extLst>
        </xdr:cNvPr>
        <xdr:cNvCxnSpPr/>
      </xdr:nvCxnSpPr>
      <xdr:spPr>
        <a:xfrm>
          <a:off x="15633700" y="7532594"/>
          <a:ext cx="937558" cy="747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33</xdr:col>
      <xdr:colOff>192088</xdr:colOff>
      <xdr:row>17</xdr:row>
      <xdr:rowOff>25400</xdr:rowOff>
    </xdr:from>
    <xdr:to>
      <xdr:col>33</xdr:col>
      <xdr:colOff>215900</xdr:colOff>
      <xdr:row>28</xdr:row>
      <xdr:rowOff>139700</xdr:rowOff>
    </xdr:to>
    <xdr:cxnSp macro="">
      <xdr:nvCxnSpPr>
        <xdr:cNvPr id="190" name="Straight Connector 189">
          <a:extLst>
            <a:ext uri="{FF2B5EF4-FFF2-40B4-BE49-F238E27FC236}">
              <a16:creationId xmlns:a16="http://schemas.microsoft.com/office/drawing/2014/main" id="{00000000-0008-0000-0400-0000BE000000}"/>
            </a:ext>
          </a:extLst>
        </xdr:cNvPr>
        <xdr:cNvCxnSpPr/>
      </xdr:nvCxnSpPr>
      <xdr:spPr>
        <a:xfrm>
          <a:off x="15686088" y="4330700"/>
          <a:ext cx="23812" cy="31877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37</xdr:col>
      <xdr:colOff>279400</xdr:colOff>
      <xdr:row>10</xdr:row>
      <xdr:rowOff>12700</xdr:rowOff>
    </xdr:from>
    <xdr:to>
      <xdr:col>37</xdr:col>
      <xdr:colOff>285750</xdr:colOff>
      <xdr:row>15</xdr:row>
      <xdr:rowOff>266700</xdr:rowOff>
    </xdr:to>
    <xdr:cxnSp macro="">
      <xdr:nvCxnSpPr>
        <xdr:cNvPr id="191" name="Straight Connector 190">
          <a:extLst>
            <a:ext uri="{FF2B5EF4-FFF2-40B4-BE49-F238E27FC236}">
              <a16:creationId xmlns:a16="http://schemas.microsoft.com/office/drawing/2014/main" id="{00000000-0008-0000-0400-0000BF000000}"/>
            </a:ext>
          </a:extLst>
        </xdr:cNvPr>
        <xdr:cNvCxnSpPr/>
      </xdr:nvCxnSpPr>
      <xdr:spPr>
        <a:xfrm>
          <a:off x="16900525" y="2555875"/>
          <a:ext cx="6350" cy="14065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104775</xdr:colOff>
      <xdr:row>22</xdr:row>
      <xdr:rowOff>38100</xdr:rowOff>
    </xdr:from>
    <xdr:to>
      <xdr:col>8</xdr:col>
      <xdr:colOff>150494</xdr:colOff>
      <xdr:row>23</xdr:row>
      <xdr:rowOff>155575</xdr:rowOff>
    </xdr:to>
    <xdr:sp macro="" textlink="">
      <xdr:nvSpPr>
        <xdr:cNvPr id="192" name="Can 191">
          <a:extLst>
            <a:ext uri="{FF2B5EF4-FFF2-40B4-BE49-F238E27FC236}">
              <a16:creationId xmlns:a16="http://schemas.microsoft.com/office/drawing/2014/main" id="{00000000-0008-0000-0400-0000C0000000}"/>
            </a:ext>
          </a:extLst>
        </xdr:cNvPr>
        <xdr:cNvSpPr/>
      </xdr:nvSpPr>
      <xdr:spPr>
        <a:xfrm>
          <a:off x="3752850" y="5667375"/>
          <a:ext cx="45719" cy="393700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6</xdr:col>
      <xdr:colOff>28575</xdr:colOff>
      <xdr:row>22</xdr:row>
      <xdr:rowOff>238125</xdr:rowOff>
    </xdr:from>
    <xdr:to>
      <xdr:col>11</xdr:col>
      <xdr:colOff>28575</xdr:colOff>
      <xdr:row>22</xdr:row>
      <xdr:rowOff>247650</xdr:rowOff>
    </xdr:to>
    <xdr:cxnSp macro="">
      <xdr:nvCxnSpPr>
        <xdr:cNvPr id="193" name="Straight Connector 192">
          <a:extLst>
            <a:ext uri="{FF2B5EF4-FFF2-40B4-BE49-F238E27FC236}">
              <a16:creationId xmlns:a16="http://schemas.microsoft.com/office/drawing/2014/main" id="{00000000-0008-0000-0400-0000C1000000}"/>
            </a:ext>
          </a:extLst>
        </xdr:cNvPr>
        <xdr:cNvCxnSpPr/>
      </xdr:nvCxnSpPr>
      <xdr:spPr>
        <a:xfrm>
          <a:off x="2600325" y="5867400"/>
          <a:ext cx="1476375" cy="9525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390525</xdr:colOff>
      <xdr:row>10</xdr:row>
      <xdr:rowOff>19050</xdr:rowOff>
    </xdr:from>
    <xdr:to>
      <xdr:col>13</xdr:col>
      <xdr:colOff>390527</xdr:colOff>
      <xdr:row>25</xdr:row>
      <xdr:rowOff>9525</xdr:rowOff>
    </xdr:to>
    <xdr:cxnSp macro="">
      <xdr:nvCxnSpPr>
        <xdr:cNvPr id="194" name="Straight Connector 193">
          <a:extLst>
            <a:ext uri="{FF2B5EF4-FFF2-40B4-BE49-F238E27FC236}">
              <a16:creationId xmlns:a16="http://schemas.microsoft.com/office/drawing/2014/main" id="{00000000-0008-0000-0400-0000C2000000}"/>
            </a:ext>
          </a:extLst>
        </xdr:cNvPr>
        <xdr:cNvCxnSpPr/>
      </xdr:nvCxnSpPr>
      <xdr:spPr>
        <a:xfrm flipH="1">
          <a:off x="5810250" y="2562225"/>
          <a:ext cx="2" cy="39052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390525</xdr:colOff>
      <xdr:row>26</xdr:row>
      <xdr:rowOff>19050</xdr:rowOff>
    </xdr:from>
    <xdr:to>
      <xdr:col>13</xdr:col>
      <xdr:colOff>400051</xdr:colOff>
      <xdr:row>29</xdr:row>
      <xdr:rowOff>209550</xdr:rowOff>
    </xdr:to>
    <xdr:cxnSp macro="">
      <xdr:nvCxnSpPr>
        <xdr:cNvPr id="195" name="Straight Connector 194">
          <a:extLst>
            <a:ext uri="{FF2B5EF4-FFF2-40B4-BE49-F238E27FC236}">
              <a16:creationId xmlns:a16="http://schemas.microsoft.com/office/drawing/2014/main" id="{00000000-0008-0000-0400-0000C3000000}"/>
            </a:ext>
          </a:extLst>
        </xdr:cNvPr>
        <xdr:cNvCxnSpPr/>
      </xdr:nvCxnSpPr>
      <xdr:spPr>
        <a:xfrm>
          <a:off x="5810250" y="6753225"/>
          <a:ext cx="9526" cy="101917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314325</xdr:colOff>
      <xdr:row>26</xdr:row>
      <xdr:rowOff>38100</xdr:rowOff>
    </xdr:from>
    <xdr:to>
      <xdr:col>6</xdr:col>
      <xdr:colOff>323850</xdr:colOff>
      <xdr:row>30</xdr:row>
      <xdr:rowOff>123825</xdr:rowOff>
    </xdr:to>
    <xdr:cxnSp macro="">
      <xdr:nvCxnSpPr>
        <xdr:cNvPr id="196" name="Straight Connector 195">
          <a:extLst>
            <a:ext uri="{FF2B5EF4-FFF2-40B4-BE49-F238E27FC236}">
              <a16:creationId xmlns:a16="http://schemas.microsoft.com/office/drawing/2014/main" id="{00000000-0008-0000-0400-0000C4000000}"/>
            </a:ext>
          </a:extLst>
        </xdr:cNvPr>
        <xdr:cNvCxnSpPr/>
      </xdr:nvCxnSpPr>
      <xdr:spPr>
        <a:xfrm>
          <a:off x="2886075" y="6772275"/>
          <a:ext cx="9525" cy="119062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323850</xdr:colOff>
      <xdr:row>30</xdr:row>
      <xdr:rowOff>142875</xdr:rowOff>
    </xdr:from>
    <xdr:to>
      <xdr:col>6</xdr:col>
      <xdr:colOff>333375</xdr:colOff>
      <xdr:row>32</xdr:row>
      <xdr:rowOff>257175</xdr:rowOff>
    </xdr:to>
    <xdr:cxnSp macro="">
      <xdr:nvCxnSpPr>
        <xdr:cNvPr id="197" name="Straight Connector 196">
          <a:extLst>
            <a:ext uri="{FF2B5EF4-FFF2-40B4-BE49-F238E27FC236}">
              <a16:creationId xmlns:a16="http://schemas.microsoft.com/office/drawing/2014/main" id="{00000000-0008-0000-0400-0000C5000000}"/>
            </a:ext>
          </a:extLst>
        </xdr:cNvPr>
        <xdr:cNvCxnSpPr/>
      </xdr:nvCxnSpPr>
      <xdr:spPr>
        <a:xfrm>
          <a:off x="2895600" y="7981950"/>
          <a:ext cx="9525" cy="6667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0</xdr:colOff>
      <xdr:row>22</xdr:row>
      <xdr:rowOff>41275</xdr:rowOff>
    </xdr:from>
    <xdr:to>
      <xdr:col>26</xdr:col>
      <xdr:colOff>45719</xdr:colOff>
      <xdr:row>23</xdr:row>
      <xdr:rowOff>168275</xdr:rowOff>
    </xdr:to>
    <xdr:sp macro="" textlink="">
      <xdr:nvSpPr>
        <xdr:cNvPr id="198" name="Rectangle 197">
          <a:extLst>
            <a:ext uri="{FF2B5EF4-FFF2-40B4-BE49-F238E27FC236}">
              <a16:creationId xmlns:a16="http://schemas.microsoft.com/office/drawing/2014/main" id="{00000000-0008-0000-0400-0000C6000000}"/>
            </a:ext>
          </a:extLst>
        </xdr:cNvPr>
        <xdr:cNvSpPr/>
      </xdr:nvSpPr>
      <xdr:spPr>
        <a:xfrm>
          <a:off x="11687175" y="5670550"/>
          <a:ext cx="45719" cy="403225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12700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23</xdr:col>
      <xdr:colOff>250821</xdr:colOff>
      <xdr:row>22</xdr:row>
      <xdr:rowOff>261888</xdr:rowOff>
    </xdr:from>
    <xdr:to>
      <xdr:col>26</xdr:col>
      <xdr:colOff>196846</xdr:colOff>
      <xdr:row>22</xdr:row>
      <xdr:rowOff>265063</xdr:rowOff>
    </xdr:to>
    <xdr:cxnSp macro="">
      <xdr:nvCxnSpPr>
        <xdr:cNvPr id="199" name="Straight Connector 198">
          <a:extLst>
            <a:ext uri="{FF2B5EF4-FFF2-40B4-BE49-F238E27FC236}">
              <a16:creationId xmlns:a16="http://schemas.microsoft.com/office/drawing/2014/main" id="{00000000-0008-0000-0400-0000C7000000}"/>
            </a:ext>
          </a:extLst>
        </xdr:cNvPr>
        <xdr:cNvCxnSpPr/>
      </xdr:nvCxnSpPr>
      <xdr:spPr>
        <a:xfrm flipV="1">
          <a:off x="10404471" y="5891163"/>
          <a:ext cx="1479550" cy="3175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395289</xdr:colOff>
      <xdr:row>12</xdr:row>
      <xdr:rowOff>228600</xdr:rowOff>
    </xdr:from>
    <xdr:to>
      <xdr:col>24</xdr:col>
      <xdr:colOff>403226</xdr:colOff>
      <xdr:row>16</xdr:row>
      <xdr:rowOff>266700</xdr:rowOff>
    </xdr:to>
    <xdr:cxnSp macro="">
      <xdr:nvCxnSpPr>
        <xdr:cNvPr id="200" name="Straight Connector 199">
          <a:extLst>
            <a:ext uri="{FF2B5EF4-FFF2-40B4-BE49-F238E27FC236}">
              <a16:creationId xmlns:a16="http://schemas.microsoft.com/office/drawing/2014/main" id="{00000000-0008-0000-0400-0000C8000000}"/>
            </a:ext>
          </a:extLst>
        </xdr:cNvPr>
        <xdr:cNvCxnSpPr/>
      </xdr:nvCxnSpPr>
      <xdr:spPr>
        <a:xfrm>
          <a:off x="10920414" y="3095625"/>
          <a:ext cx="7937" cy="114300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371475</xdr:colOff>
      <xdr:row>18</xdr:row>
      <xdr:rowOff>19050</xdr:rowOff>
    </xdr:from>
    <xdr:to>
      <xdr:col>24</xdr:col>
      <xdr:colOff>381000</xdr:colOff>
      <xdr:row>22</xdr:row>
      <xdr:rowOff>266700</xdr:rowOff>
    </xdr:to>
    <xdr:cxnSp macro="">
      <xdr:nvCxnSpPr>
        <xdr:cNvPr id="201" name="Straight Connector 200">
          <a:extLst>
            <a:ext uri="{FF2B5EF4-FFF2-40B4-BE49-F238E27FC236}">
              <a16:creationId xmlns:a16="http://schemas.microsoft.com/office/drawing/2014/main" id="{00000000-0008-0000-0400-0000C9000000}"/>
            </a:ext>
          </a:extLst>
        </xdr:cNvPr>
        <xdr:cNvCxnSpPr/>
      </xdr:nvCxnSpPr>
      <xdr:spPr>
        <a:xfrm flipH="1">
          <a:off x="10896600" y="4543425"/>
          <a:ext cx="9525" cy="13525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381000</xdr:colOff>
      <xdr:row>10</xdr:row>
      <xdr:rowOff>9525</xdr:rowOff>
    </xdr:from>
    <xdr:to>
      <xdr:col>28</xdr:col>
      <xdr:colOff>392114</xdr:colOff>
      <xdr:row>16</xdr:row>
      <xdr:rowOff>254000</xdr:rowOff>
    </xdr:to>
    <xdr:cxnSp macro="">
      <xdr:nvCxnSpPr>
        <xdr:cNvPr id="202" name="Straight Connector 201">
          <a:extLst>
            <a:ext uri="{FF2B5EF4-FFF2-40B4-BE49-F238E27FC236}">
              <a16:creationId xmlns:a16="http://schemas.microsoft.com/office/drawing/2014/main" id="{00000000-0008-0000-0400-0000CA000000}"/>
            </a:ext>
          </a:extLst>
        </xdr:cNvPr>
        <xdr:cNvCxnSpPr/>
      </xdr:nvCxnSpPr>
      <xdr:spPr>
        <a:xfrm flipH="1">
          <a:off x="13115925" y="2552700"/>
          <a:ext cx="11114" cy="16732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28</xdr:col>
      <xdr:colOff>371475</xdr:colOff>
      <xdr:row>18</xdr:row>
      <xdr:rowOff>14288</xdr:rowOff>
    </xdr:from>
    <xdr:to>
      <xdr:col>28</xdr:col>
      <xdr:colOff>376238</xdr:colOff>
      <xdr:row>22</xdr:row>
      <xdr:rowOff>38100</xdr:rowOff>
    </xdr:to>
    <xdr:cxnSp macro="">
      <xdr:nvCxnSpPr>
        <xdr:cNvPr id="203" name="Straight Connector 202">
          <a:extLst>
            <a:ext uri="{FF2B5EF4-FFF2-40B4-BE49-F238E27FC236}">
              <a16:creationId xmlns:a16="http://schemas.microsoft.com/office/drawing/2014/main" id="{00000000-0008-0000-0400-0000CB000000}"/>
            </a:ext>
          </a:extLst>
        </xdr:cNvPr>
        <xdr:cNvCxnSpPr/>
      </xdr:nvCxnSpPr>
      <xdr:spPr>
        <a:xfrm flipH="1">
          <a:off x="12973050" y="4538663"/>
          <a:ext cx="4763" cy="1128712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</xdr:col>
      <xdr:colOff>0</xdr:colOff>
      <xdr:row>1</xdr:row>
      <xdr:rowOff>0</xdr:rowOff>
    </xdr:from>
    <xdr:to>
      <xdr:col>6</xdr:col>
      <xdr:colOff>590409</xdr:colOff>
      <xdr:row>2</xdr:row>
      <xdr:rowOff>257175</xdr:rowOff>
    </xdr:to>
    <xdr:pic>
      <xdr:nvPicPr>
        <xdr:cNvPr id="204" name="Picture 487" descr="timelylogo_03.png">
          <a:extLst>
            <a:ext uri="{FF2B5EF4-FFF2-40B4-BE49-F238E27FC236}">
              <a16:creationId xmlns:a16="http://schemas.microsoft.com/office/drawing/2014/main" id="{00000000-0008-0000-0400-0000CC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57175" y="200025"/>
          <a:ext cx="2904984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22</xdr:col>
      <xdr:colOff>171450</xdr:colOff>
      <xdr:row>1</xdr:row>
      <xdr:rowOff>19050</xdr:rowOff>
    </xdr:from>
    <xdr:to>
      <xdr:col>28</xdr:col>
      <xdr:colOff>123684</xdr:colOff>
      <xdr:row>3</xdr:row>
      <xdr:rowOff>0</xdr:rowOff>
    </xdr:to>
    <xdr:pic>
      <xdr:nvPicPr>
        <xdr:cNvPr id="205" name="Picture 487" descr="timelylogo_03.png">
          <a:extLst>
            <a:ext uri="{FF2B5EF4-FFF2-40B4-BE49-F238E27FC236}">
              <a16:creationId xmlns:a16="http://schemas.microsoft.com/office/drawing/2014/main" id="{00000000-0008-0000-0400-0000C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53625" y="219075"/>
          <a:ext cx="2904984" cy="533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10</xdr:col>
      <xdr:colOff>155575</xdr:colOff>
      <xdr:row>22</xdr:row>
      <xdr:rowOff>130175</xdr:rowOff>
    </xdr:from>
    <xdr:to>
      <xdr:col>11</xdr:col>
      <xdr:colOff>365125</xdr:colOff>
      <xdr:row>23</xdr:row>
      <xdr:rowOff>139701</xdr:rowOff>
    </xdr:to>
    <xdr:sp macro="" textlink="">
      <xdr:nvSpPr>
        <xdr:cNvPr id="206" name="TextBox 205">
          <a:extLst>
            <a:ext uri="{FF2B5EF4-FFF2-40B4-BE49-F238E27FC236}">
              <a16:creationId xmlns:a16="http://schemas.microsoft.com/office/drawing/2014/main" id="{00000000-0008-0000-0400-0000CE000000}"/>
            </a:ext>
          </a:extLst>
        </xdr:cNvPr>
        <xdr:cNvSpPr txBox="1"/>
      </xdr:nvSpPr>
      <xdr:spPr>
        <a:xfrm>
          <a:off x="4016375" y="5832475"/>
          <a:ext cx="412750" cy="288926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9</xdr:col>
      <xdr:colOff>38100</xdr:colOff>
      <xdr:row>29</xdr:row>
      <xdr:rowOff>219075</xdr:rowOff>
    </xdr:from>
    <xdr:to>
      <xdr:col>13</xdr:col>
      <xdr:colOff>666750</xdr:colOff>
      <xdr:row>29</xdr:row>
      <xdr:rowOff>219075</xdr:rowOff>
    </xdr:to>
    <xdr:cxnSp macro="">
      <xdr:nvCxnSpPr>
        <xdr:cNvPr id="207" name="Straight Connector 206">
          <a:extLst>
            <a:ext uri="{FF2B5EF4-FFF2-40B4-BE49-F238E27FC236}">
              <a16:creationId xmlns:a16="http://schemas.microsoft.com/office/drawing/2014/main" id="{00000000-0008-0000-0400-0000CF000000}"/>
            </a:ext>
          </a:extLst>
        </xdr:cNvPr>
        <xdr:cNvCxnSpPr/>
      </xdr:nvCxnSpPr>
      <xdr:spPr>
        <a:xfrm>
          <a:off x="3838575" y="7781925"/>
          <a:ext cx="22479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542925</xdr:colOff>
      <xdr:row>29</xdr:row>
      <xdr:rowOff>85725</xdr:rowOff>
    </xdr:from>
    <xdr:to>
      <xdr:col>14</xdr:col>
      <xdr:colOff>228600</xdr:colOff>
      <xdr:row>30</xdr:row>
      <xdr:rowOff>66675</xdr:rowOff>
    </xdr:to>
    <xdr:sp macro="" textlink="">
      <xdr:nvSpPr>
        <xdr:cNvPr id="208" name="TextBox 207">
          <a:extLst>
            <a:ext uri="{FF2B5EF4-FFF2-40B4-BE49-F238E27FC236}">
              <a16:creationId xmlns:a16="http://schemas.microsoft.com/office/drawing/2014/main" id="{00000000-0008-0000-0400-0000D0000000}"/>
            </a:ext>
          </a:extLst>
        </xdr:cNvPr>
        <xdr:cNvSpPr txBox="1"/>
      </xdr:nvSpPr>
      <xdr:spPr>
        <a:xfrm>
          <a:off x="5962650" y="7648575"/>
          <a:ext cx="457200" cy="25717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28</xdr:col>
      <xdr:colOff>542925</xdr:colOff>
      <xdr:row>21</xdr:row>
      <xdr:rowOff>219074</xdr:rowOff>
    </xdr:from>
    <xdr:to>
      <xdr:col>29</xdr:col>
      <xdr:colOff>142875</xdr:colOff>
      <xdr:row>22</xdr:row>
      <xdr:rowOff>219074</xdr:rowOff>
    </xdr:to>
    <xdr:sp macro="" textlink="">
      <xdr:nvSpPr>
        <xdr:cNvPr id="209" name="TextBox 208">
          <a:extLst>
            <a:ext uri="{FF2B5EF4-FFF2-40B4-BE49-F238E27FC236}">
              <a16:creationId xmlns:a16="http://schemas.microsoft.com/office/drawing/2014/main" id="{00000000-0008-0000-0400-0000D1000000}"/>
            </a:ext>
          </a:extLst>
        </xdr:cNvPr>
        <xdr:cNvSpPr txBox="1"/>
      </xdr:nvSpPr>
      <xdr:spPr>
        <a:xfrm>
          <a:off x="13144500" y="5572124"/>
          <a:ext cx="371475" cy="276225"/>
        </a:xfrm>
        <a:prstGeom prst="rect">
          <a:avLst/>
        </a:prstGeom>
        <a:solidFill>
          <a:schemeClr val="accent3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26</xdr:col>
      <xdr:colOff>114300</xdr:colOff>
      <xdr:row>22</xdr:row>
      <xdr:rowOff>50800</xdr:rowOff>
    </xdr:from>
    <xdr:to>
      <xdr:col>28</xdr:col>
      <xdr:colOff>596900</xdr:colOff>
      <xdr:row>22</xdr:row>
      <xdr:rowOff>50800</xdr:rowOff>
    </xdr:to>
    <xdr:cxnSp macro="">
      <xdr:nvCxnSpPr>
        <xdr:cNvPr id="210" name="Straight Connector 209">
          <a:extLst>
            <a:ext uri="{FF2B5EF4-FFF2-40B4-BE49-F238E27FC236}">
              <a16:creationId xmlns:a16="http://schemas.microsoft.com/office/drawing/2014/main" id="{00000000-0008-0000-0400-0000D2000000}"/>
            </a:ext>
          </a:extLst>
        </xdr:cNvPr>
        <xdr:cNvCxnSpPr/>
      </xdr:nvCxnSpPr>
      <xdr:spPr>
        <a:xfrm>
          <a:off x="11801475" y="5680075"/>
          <a:ext cx="139700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95250</xdr:colOff>
      <xdr:row>29</xdr:row>
      <xdr:rowOff>209550</xdr:rowOff>
    </xdr:from>
    <xdr:to>
      <xdr:col>8</xdr:col>
      <xdr:colOff>140969</xdr:colOff>
      <xdr:row>31</xdr:row>
      <xdr:rowOff>50800</xdr:rowOff>
    </xdr:to>
    <xdr:sp macro="" textlink="">
      <xdr:nvSpPr>
        <xdr:cNvPr id="212" name="Can 211">
          <a:extLst>
            <a:ext uri="{FF2B5EF4-FFF2-40B4-BE49-F238E27FC236}">
              <a16:creationId xmlns:a16="http://schemas.microsoft.com/office/drawing/2014/main" id="{00000000-0008-0000-0400-0000D4000000}"/>
            </a:ext>
          </a:extLst>
        </xdr:cNvPr>
        <xdr:cNvSpPr/>
      </xdr:nvSpPr>
      <xdr:spPr>
        <a:xfrm>
          <a:off x="3743325" y="7772400"/>
          <a:ext cx="45719" cy="393700"/>
        </a:xfrm>
        <a:prstGeom prst="can">
          <a:avLst/>
        </a:prstGeom>
        <a:solidFill>
          <a:schemeClr val="bg1">
            <a:lumMod val="50000"/>
          </a:schemeClr>
        </a:solidFill>
        <a:ln w="12700">
          <a:solidFill>
            <a:schemeClr val="tx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5</xdr:col>
      <xdr:colOff>438150</xdr:colOff>
      <xdr:row>30</xdr:row>
      <xdr:rowOff>133350</xdr:rowOff>
    </xdr:from>
    <xdr:to>
      <xdr:col>10</xdr:col>
      <xdr:colOff>180975</xdr:colOff>
      <xdr:row>30</xdr:row>
      <xdr:rowOff>142875</xdr:rowOff>
    </xdr:to>
    <xdr:cxnSp macro="">
      <xdr:nvCxnSpPr>
        <xdr:cNvPr id="213" name="Straight Connector 212">
          <a:extLst>
            <a:ext uri="{FF2B5EF4-FFF2-40B4-BE49-F238E27FC236}">
              <a16:creationId xmlns:a16="http://schemas.microsoft.com/office/drawing/2014/main" id="{00000000-0008-0000-0400-0000D5000000}"/>
            </a:ext>
          </a:extLst>
        </xdr:cNvPr>
        <xdr:cNvCxnSpPr/>
      </xdr:nvCxnSpPr>
      <xdr:spPr>
        <a:xfrm>
          <a:off x="2552700" y="7972425"/>
          <a:ext cx="1476375" cy="9525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171450</xdr:colOff>
      <xdr:row>30</xdr:row>
      <xdr:rowOff>47625</xdr:rowOff>
    </xdr:from>
    <xdr:to>
      <xdr:col>11</xdr:col>
      <xdr:colOff>381000</xdr:colOff>
      <xdr:row>31</xdr:row>
      <xdr:rowOff>57151</xdr:rowOff>
    </xdr:to>
    <xdr:sp macro="" textlink="">
      <xdr:nvSpPr>
        <xdr:cNvPr id="214" name="TextBox 213">
          <a:extLst>
            <a:ext uri="{FF2B5EF4-FFF2-40B4-BE49-F238E27FC236}">
              <a16:creationId xmlns:a16="http://schemas.microsoft.com/office/drawing/2014/main" id="{00000000-0008-0000-0400-0000D6000000}"/>
            </a:ext>
          </a:extLst>
        </xdr:cNvPr>
        <xdr:cNvSpPr txBox="1"/>
      </xdr:nvSpPr>
      <xdr:spPr>
        <a:xfrm>
          <a:off x="4032250" y="7985125"/>
          <a:ext cx="412750" cy="288926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CL</a:t>
          </a:r>
        </a:p>
      </xdr:txBody>
    </xdr:sp>
    <xdr:clientData/>
  </xdr:twoCellAnchor>
  <xdr:twoCellAnchor>
    <xdr:from>
      <xdr:col>6</xdr:col>
      <xdr:colOff>314325</xdr:colOff>
      <xdr:row>18</xdr:row>
      <xdr:rowOff>19050</xdr:rowOff>
    </xdr:from>
    <xdr:to>
      <xdr:col>6</xdr:col>
      <xdr:colOff>314326</xdr:colOff>
      <xdr:row>22</xdr:row>
      <xdr:rowOff>228600</xdr:rowOff>
    </xdr:to>
    <xdr:cxnSp macro="">
      <xdr:nvCxnSpPr>
        <xdr:cNvPr id="215" name="Straight Connector 214">
          <a:extLst>
            <a:ext uri="{FF2B5EF4-FFF2-40B4-BE49-F238E27FC236}">
              <a16:creationId xmlns:a16="http://schemas.microsoft.com/office/drawing/2014/main" id="{00000000-0008-0000-0400-0000D7000000}"/>
            </a:ext>
          </a:extLst>
        </xdr:cNvPr>
        <xdr:cNvCxnSpPr/>
      </xdr:nvCxnSpPr>
      <xdr:spPr>
        <a:xfrm>
          <a:off x="2886075" y="4543425"/>
          <a:ext cx="1" cy="131445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304800</xdr:colOff>
      <xdr:row>12</xdr:row>
      <xdr:rowOff>209550</xdr:rowOff>
    </xdr:from>
    <xdr:to>
      <xdr:col>6</xdr:col>
      <xdr:colOff>304800</xdr:colOff>
      <xdr:row>16</xdr:row>
      <xdr:rowOff>257175</xdr:rowOff>
    </xdr:to>
    <xdr:cxnSp macro="">
      <xdr:nvCxnSpPr>
        <xdr:cNvPr id="216" name="Straight Connector 215">
          <a:extLst>
            <a:ext uri="{FF2B5EF4-FFF2-40B4-BE49-F238E27FC236}">
              <a16:creationId xmlns:a16="http://schemas.microsoft.com/office/drawing/2014/main" id="{00000000-0008-0000-0400-0000D8000000}"/>
            </a:ext>
          </a:extLst>
        </xdr:cNvPr>
        <xdr:cNvCxnSpPr/>
      </xdr:nvCxnSpPr>
      <xdr:spPr>
        <a:xfrm>
          <a:off x="2876550" y="3076575"/>
          <a:ext cx="0" cy="1152525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19050</xdr:colOff>
      <xdr:row>22</xdr:row>
      <xdr:rowOff>47625</xdr:rowOff>
    </xdr:from>
    <xdr:to>
      <xdr:col>12</xdr:col>
      <xdr:colOff>552450</xdr:colOff>
      <xdr:row>22</xdr:row>
      <xdr:rowOff>47625</xdr:rowOff>
    </xdr:to>
    <xdr:cxnSp macro="">
      <xdr:nvCxnSpPr>
        <xdr:cNvPr id="217" name="Straight Connector 216">
          <a:extLst>
            <a:ext uri="{FF2B5EF4-FFF2-40B4-BE49-F238E27FC236}">
              <a16:creationId xmlns:a16="http://schemas.microsoft.com/office/drawing/2014/main" id="{00000000-0008-0000-0400-0000D9000000}"/>
            </a:ext>
          </a:extLst>
        </xdr:cNvPr>
        <xdr:cNvCxnSpPr/>
      </xdr:nvCxnSpPr>
      <xdr:spPr>
        <a:xfrm>
          <a:off x="3819525" y="5676900"/>
          <a:ext cx="1466850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466725</xdr:colOff>
      <xdr:row>21</xdr:row>
      <xdr:rowOff>228600</xdr:rowOff>
    </xdr:from>
    <xdr:to>
      <xdr:col>13</xdr:col>
      <xdr:colOff>238125</xdr:colOff>
      <xdr:row>22</xdr:row>
      <xdr:rowOff>152400</xdr:rowOff>
    </xdr:to>
    <xdr:sp macro="" textlink="">
      <xdr:nvSpPr>
        <xdr:cNvPr id="218" name="TextBox 217">
          <a:extLst>
            <a:ext uri="{FF2B5EF4-FFF2-40B4-BE49-F238E27FC236}">
              <a16:creationId xmlns:a16="http://schemas.microsoft.com/office/drawing/2014/main" id="{00000000-0008-0000-0400-0000DA000000}"/>
            </a:ext>
          </a:extLst>
        </xdr:cNvPr>
        <xdr:cNvSpPr txBox="1"/>
      </xdr:nvSpPr>
      <xdr:spPr>
        <a:xfrm>
          <a:off x="5200650" y="5581650"/>
          <a:ext cx="457200" cy="200025"/>
        </a:xfrm>
        <a:prstGeom prst="rect">
          <a:avLst/>
        </a:prstGeom>
        <a:solidFill>
          <a:schemeClr val="bg2">
            <a:lumMod val="9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800" b="1" i="1"/>
            <a:t>TOP</a:t>
          </a:r>
        </a:p>
      </xdr:txBody>
    </xdr:sp>
    <xdr:clientData/>
  </xdr:twoCellAnchor>
  <xdr:twoCellAnchor>
    <xdr:from>
      <xdr:col>14</xdr:col>
      <xdr:colOff>381000</xdr:colOff>
      <xdr:row>34</xdr:row>
      <xdr:rowOff>9525</xdr:rowOff>
    </xdr:from>
    <xdr:to>
      <xdr:col>14</xdr:col>
      <xdr:colOff>390525</xdr:colOff>
      <xdr:row>37</xdr:row>
      <xdr:rowOff>209550</xdr:rowOff>
    </xdr:to>
    <xdr:cxnSp macro="">
      <xdr:nvCxnSpPr>
        <xdr:cNvPr id="219" name="Straight Connector 218">
          <a:extLst>
            <a:ext uri="{FF2B5EF4-FFF2-40B4-BE49-F238E27FC236}">
              <a16:creationId xmlns:a16="http://schemas.microsoft.com/office/drawing/2014/main" id="{00000000-0008-0000-0400-0000DB000000}"/>
            </a:ext>
          </a:extLst>
        </xdr:cNvPr>
        <xdr:cNvCxnSpPr/>
      </xdr:nvCxnSpPr>
      <xdr:spPr>
        <a:xfrm>
          <a:off x="6572250" y="8953500"/>
          <a:ext cx="9525" cy="1028700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14</xdr:col>
      <xdr:colOff>376237</xdr:colOff>
      <xdr:row>10</xdr:row>
      <xdr:rowOff>0</xdr:rowOff>
    </xdr:from>
    <xdr:to>
      <xdr:col>14</xdr:col>
      <xdr:colOff>376239</xdr:colOff>
      <xdr:row>32</xdr:row>
      <xdr:rowOff>271463</xdr:rowOff>
    </xdr:to>
    <xdr:cxnSp macro="">
      <xdr:nvCxnSpPr>
        <xdr:cNvPr id="220" name="Straight Connector 219">
          <a:extLst>
            <a:ext uri="{FF2B5EF4-FFF2-40B4-BE49-F238E27FC236}">
              <a16:creationId xmlns:a16="http://schemas.microsoft.com/office/drawing/2014/main" id="{00000000-0008-0000-0400-0000DC000000}"/>
            </a:ext>
          </a:extLst>
        </xdr:cNvPr>
        <xdr:cNvCxnSpPr/>
      </xdr:nvCxnSpPr>
      <xdr:spPr>
        <a:xfrm flipH="1">
          <a:off x="6567487" y="2543175"/>
          <a:ext cx="2" cy="6119813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12700</xdr:colOff>
      <xdr:row>29</xdr:row>
      <xdr:rowOff>215900</xdr:rowOff>
    </xdr:from>
    <xdr:to>
      <xdr:col>26</xdr:col>
      <xdr:colOff>58419</xdr:colOff>
      <xdr:row>31</xdr:row>
      <xdr:rowOff>66675</xdr:rowOff>
    </xdr:to>
    <xdr:sp macro="" textlink="">
      <xdr:nvSpPr>
        <xdr:cNvPr id="221" name="Rectangle 220">
          <a:extLst>
            <a:ext uri="{FF2B5EF4-FFF2-40B4-BE49-F238E27FC236}">
              <a16:creationId xmlns:a16="http://schemas.microsoft.com/office/drawing/2014/main" id="{00000000-0008-0000-0400-0000DD000000}"/>
            </a:ext>
          </a:extLst>
        </xdr:cNvPr>
        <xdr:cNvSpPr/>
      </xdr:nvSpPr>
      <xdr:spPr>
        <a:xfrm>
          <a:off x="11699875" y="7778750"/>
          <a:ext cx="45719" cy="403225"/>
        </a:xfrm>
        <a:prstGeom prst="rect">
          <a:avLst/>
        </a:prstGeom>
        <a:solidFill>
          <a:schemeClr val="accent3">
            <a:lumMod val="20000"/>
            <a:lumOff val="80000"/>
          </a:schemeClr>
        </a:solidFill>
        <a:ln w="12700">
          <a:solidFill>
            <a:schemeClr val="accent3">
              <a:lumMod val="75000"/>
            </a:schemeClr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23</xdr:col>
      <xdr:colOff>215900</xdr:colOff>
      <xdr:row>30</xdr:row>
      <xdr:rowOff>146050</xdr:rowOff>
    </xdr:from>
    <xdr:to>
      <xdr:col>26</xdr:col>
      <xdr:colOff>161925</xdr:colOff>
      <xdr:row>30</xdr:row>
      <xdr:rowOff>149225</xdr:rowOff>
    </xdr:to>
    <xdr:cxnSp macro="">
      <xdr:nvCxnSpPr>
        <xdr:cNvPr id="223" name="Straight Connector 222">
          <a:extLst>
            <a:ext uri="{FF2B5EF4-FFF2-40B4-BE49-F238E27FC236}">
              <a16:creationId xmlns:a16="http://schemas.microsoft.com/office/drawing/2014/main" id="{00000000-0008-0000-0400-0000DF000000}"/>
            </a:ext>
          </a:extLst>
        </xdr:cNvPr>
        <xdr:cNvCxnSpPr/>
      </xdr:nvCxnSpPr>
      <xdr:spPr>
        <a:xfrm flipV="1">
          <a:off x="10369550" y="7985125"/>
          <a:ext cx="1479550" cy="3175"/>
        </a:xfrm>
        <a:prstGeom prst="line">
          <a:avLst/>
        </a:prstGeom>
        <a:ln w="19050">
          <a:solidFill>
            <a:schemeClr val="tx1"/>
          </a:solidFill>
          <a:prstDash val="dash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371475</xdr:colOff>
      <xdr:row>26</xdr:row>
      <xdr:rowOff>28575</xdr:rowOff>
    </xdr:from>
    <xdr:to>
      <xdr:col>24</xdr:col>
      <xdr:colOff>371475</xdr:colOff>
      <xdr:row>30</xdr:row>
      <xdr:rowOff>171450</xdr:rowOff>
    </xdr:to>
    <xdr:cxnSp macro="">
      <xdr:nvCxnSpPr>
        <xdr:cNvPr id="224" name="Straight Connector 223">
          <a:extLst>
            <a:ext uri="{FF2B5EF4-FFF2-40B4-BE49-F238E27FC236}">
              <a16:creationId xmlns:a16="http://schemas.microsoft.com/office/drawing/2014/main" id="{00000000-0008-0000-0400-0000E0000000}"/>
            </a:ext>
          </a:extLst>
        </xdr:cNvPr>
        <xdr:cNvCxnSpPr/>
      </xdr:nvCxnSpPr>
      <xdr:spPr>
        <a:xfrm>
          <a:off x="10896600" y="6762750"/>
          <a:ext cx="0" cy="124777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24</xdr:col>
      <xdr:colOff>374649</xdr:colOff>
      <xdr:row>22</xdr:row>
      <xdr:rowOff>257175</xdr:rowOff>
    </xdr:from>
    <xdr:to>
      <xdr:col>24</xdr:col>
      <xdr:colOff>381000</xdr:colOff>
      <xdr:row>24</xdr:row>
      <xdr:rowOff>263525</xdr:rowOff>
    </xdr:to>
    <xdr:cxnSp macro="">
      <xdr:nvCxnSpPr>
        <xdr:cNvPr id="225" name="Straight Connector 224">
          <a:extLst>
            <a:ext uri="{FF2B5EF4-FFF2-40B4-BE49-F238E27FC236}">
              <a16:creationId xmlns:a16="http://schemas.microsoft.com/office/drawing/2014/main" id="{00000000-0008-0000-0400-0000E1000000}"/>
            </a:ext>
          </a:extLst>
        </xdr:cNvPr>
        <xdr:cNvCxnSpPr/>
      </xdr:nvCxnSpPr>
      <xdr:spPr>
        <a:xfrm flipH="1">
          <a:off x="10899774" y="5886450"/>
          <a:ext cx="6351" cy="55880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26</xdr:col>
      <xdr:colOff>85725</xdr:colOff>
      <xdr:row>29</xdr:row>
      <xdr:rowOff>215900</xdr:rowOff>
    </xdr:from>
    <xdr:to>
      <xdr:col>29</xdr:col>
      <xdr:colOff>631825</xdr:colOff>
      <xdr:row>29</xdr:row>
      <xdr:rowOff>215900</xdr:rowOff>
    </xdr:to>
    <xdr:cxnSp macro="">
      <xdr:nvCxnSpPr>
        <xdr:cNvPr id="226" name="Straight Connector 225">
          <a:extLst>
            <a:ext uri="{FF2B5EF4-FFF2-40B4-BE49-F238E27FC236}">
              <a16:creationId xmlns:a16="http://schemas.microsoft.com/office/drawing/2014/main" id="{00000000-0008-0000-0400-0000E2000000}"/>
            </a:ext>
          </a:extLst>
        </xdr:cNvPr>
        <xdr:cNvCxnSpPr/>
      </xdr:nvCxnSpPr>
      <xdr:spPr>
        <a:xfrm>
          <a:off x="11772900" y="7778750"/>
          <a:ext cx="2232025" cy="0"/>
        </a:xfrm>
        <a:prstGeom prst="line">
          <a:avLst/>
        </a:prstGeom>
        <a:ln w="19050">
          <a:solidFill>
            <a:schemeClr val="tx1"/>
          </a:solidFill>
          <a:prstDash val="solid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508000</xdr:colOff>
      <xdr:row>10</xdr:row>
      <xdr:rowOff>12700</xdr:rowOff>
    </xdr:from>
    <xdr:to>
      <xdr:col>30</xdr:col>
      <xdr:colOff>549276</xdr:colOff>
      <xdr:row>32</xdr:row>
      <xdr:rowOff>266700</xdr:rowOff>
    </xdr:to>
    <xdr:cxnSp macro="">
      <xdr:nvCxnSpPr>
        <xdr:cNvPr id="228" name="Straight Connector 227">
          <a:extLst>
            <a:ext uri="{FF2B5EF4-FFF2-40B4-BE49-F238E27FC236}">
              <a16:creationId xmlns:a16="http://schemas.microsoft.com/office/drawing/2014/main" id="{00000000-0008-0000-0400-0000E4000000}"/>
            </a:ext>
          </a:extLst>
        </xdr:cNvPr>
        <xdr:cNvCxnSpPr/>
      </xdr:nvCxnSpPr>
      <xdr:spPr>
        <a:xfrm flipH="1">
          <a:off x="14700250" y="2555875"/>
          <a:ext cx="41276" cy="6102350"/>
        </a:xfrm>
        <a:prstGeom prst="line">
          <a:avLst/>
        </a:prstGeom>
        <a:ln w="19050">
          <a:solidFill>
            <a:schemeClr val="tx1"/>
          </a:solidFill>
          <a:prstDash val="solid"/>
          <a:headEnd type="triangle"/>
          <a:tailEnd type="non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30</xdr:col>
      <xdr:colOff>504825</xdr:colOff>
      <xdr:row>34</xdr:row>
      <xdr:rowOff>19050</xdr:rowOff>
    </xdr:from>
    <xdr:to>
      <xdr:col>30</xdr:col>
      <xdr:colOff>504826</xdr:colOff>
      <xdr:row>37</xdr:row>
      <xdr:rowOff>171450</xdr:rowOff>
    </xdr:to>
    <xdr:cxnSp macro="">
      <xdr:nvCxnSpPr>
        <xdr:cNvPr id="229" name="Straight Connector 228">
          <a:extLst>
            <a:ext uri="{FF2B5EF4-FFF2-40B4-BE49-F238E27FC236}">
              <a16:creationId xmlns:a16="http://schemas.microsoft.com/office/drawing/2014/main" id="{00000000-0008-0000-0400-0000E5000000}"/>
            </a:ext>
          </a:extLst>
        </xdr:cNvPr>
        <xdr:cNvCxnSpPr/>
      </xdr:nvCxnSpPr>
      <xdr:spPr>
        <a:xfrm>
          <a:off x="14563725" y="8963025"/>
          <a:ext cx="1" cy="981075"/>
        </a:xfrm>
        <a:prstGeom prst="line">
          <a:avLst/>
        </a:prstGeom>
        <a:ln w="19050">
          <a:solidFill>
            <a:schemeClr val="tx1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38</xdr:col>
      <xdr:colOff>0</xdr:colOff>
      <xdr:row>47</xdr:row>
      <xdr:rowOff>0</xdr:rowOff>
    </xdr:from>
    <xdr:to>
      <xdr:col>40</xdr:col>
      <xdr:colOff>12700</xdr:colOff>
      <xdr:row>48</xdr:row>
      <xdr:rowOff>127000</xdr:rowOff>
    </xdr:to>
    <xdr:sp macro="" textlink="">
      <xdr:nvSpPr>
        <xdr:cNvPr id="230" name="TextBox 229">
          <a:extLst>
            <a:ext uri="{FF2B5EF4-FFF2-40B4-BE49-F238E27FC236}">
              <a16:creationId xmlns:a16="http://schemas.microsoft.com/office/drawing/2014/main" id="{00000000-0008-0000-0400-0000E6000000}"/>
            </a:ext>
          </a:extLst>
        </xdr:cNvPr>
        <xdr:cNvSpPr txBox="1"/>
      </xdr:nvSpPr>
      <xdr:spPr>
        <a:xfrm>
          <a:off x="17440275" y="12239625"/>
          <a:ext cx="1146175" cy="403225"/>
        </a:xfrm>
        <a:prstGeom prst="rect">
          <a:avLst/>
        </a:prstGeom>
        <a:solidFill>
          <a:schemeClr val="accent6">
            <a:lumMod val="40000"/>
            <a:lumOff val="6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pPr algn="ctr"/>
          <a:r>
            <a:rPr lang="en-US" sz="1000" b="1" i="1"/>
            <a:t>Specify quantity</a:t>
          </a:r>
          <a:r>
            <a:rPr lang="en-US" sz="1000" b="1" i="1" baseline="0"/>
            <a:t> in box</a:t>
          </a:r>
          <a:endParaRPr lang="en-US" sz="1000" b="1" i="1"/>
        </a:p>
      </xdr:txBody>
    </xdr:sp>
    <xdr:clientData/>
  </xdr:twoCellAnchor>
  <xdr:twoCellAnchor>
    <xdr:from>
      <xdr:col>26</xdr:col>
      <xdr:colOff>25400</xdr:colOff>
      <xdr:row>40</xdr:row>
      <xdr:rowOff>76200</xdr:rowOff>
    </xdr:from>
    <xdr:to>
      <xdr:col>35</xdr:col>
      <xdr:colOff>292100</xdr:colOff>
      <xdr:row>40</xdr:row>
      <xdr:rowOff>76200</xdr:rowOff>
    </xdr:to>
    <xdr:cxnSp macro="">
      <xdr:nvCxnSpPr>
        <xdr:cNvPr id="231" name="Straight Connector 230">
          <a:extLst>
            <a:ext uri="{FF2B5EF4-FFF2-40B4-BE49-F238E27FC236}">
              <a16:creationId xmlns:a16="http://schemas.microsoft.com/office/drawing/2014/main" id="{00000000-0008-0000-0400-0000E7000000}"/>
            </a:ext>
          </a:extLst>
        </xdr:cNvPr>
        <xdr:cNvCxnSpPr/>
      </xdr:nvCxnSpPr>
      <xdr:spPr>
        <a:xfrm>
          <a:off x="11712575" y="10677525"/>
          <a:ext cx="4791075" cy="0"/>
        </a:xfrm>
        <a:prstGeom prst="line">
          <a:avLst/>
        </a:prstGeom>
        <a:ln w="6350">
          <a:solidFill>
            <a:schemeClr val="tx1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16</xdr:col>
      <xdr:colOff>9525</xdr:colOff>
      <xdr:row>26</xdr:row>
      <xdr:rowOff>82550</xdr:rowOff>
    </xdr:from>
    <xdr:to>
      <xdr:col>18</xdr:col>
      <xdr:colOff>0</xdr:colOff>
      <xdr:row>26</xdr:row>
      <xdr:rowOff>82551</xdr:rowOff>
    </xdr:to>
    <xdr:cxnSp macro="">
      <xdr:nvCxnSpPr>
        <xdr:cNvPr id="261" name="Straight Connector 260">
          <a:extLst>
            <a:ext uri="{FF2B5EF4-FFF2-40B4-BE49-F238E27FC236}">
              <a16:creationId xmlns:a16="http://schemas.microsoft.com/office/drawing/2014/main" id="{00000000-0008-0000-0400-000005010000}"/>
            </a:ext>
          </a:extLst>
        </xdr:cNvPr>
        <xdr:cNvCxnSpPr/>
      </xdr:nvCxnSpPr>
      <xdr:spPr>
        <a:xfrm>
          <a:off x="7591425" y="6902450"/>
          <a:ext cx="434975" cy="1"/>
        </a:xfrm>
        <a:prstGeom prst="line">
          <a:avLst/>
        </a:prstGeom>
        <a:ln w="25400">
          <a:solidFill>
            <a:schemeClr val="accent1">
              <a:lumMod val="75000"/>
            </a:schemeClr>
          </a:solidFill>
          <a:prstDash val="solid"/>
          <a:headEnd type="none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timelyframes.com/wp-content/uploads/TimelyDoorMachining%20414.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chining Locations"/>
      <sheetName val="Sheet2"/>
    </sheetNames>
    <sheetDataSet>
      <sheetData sheetId="0"/>
      <sheetData sheetId="1">
        <row r="3">
          <cell r="A3">
            <v>235</v>
          </cell>
        </row>
        <row r="4">
          <cell r="A4">
            <v>240</v>
          </cell>
        </row>
        <row r="5">
          <cell r="A5">
            <v>245</v>
          </cell>
        </row>
        <row r="6">
          <cell r="A6">
            <v>250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-0.249977111117893"/>
  </sheetPr>
  <dimension ref="A1:AN98"/>
  <sheetViews>
    <sheetView showGridLines="0" tabSelected="1" zoomScale="90" zoomScaleNormal="90" workbookViewId="0">
      <selection activeCell="C23" sqref="C23"/>
    </sheetView>
  </sheetViews>
  <sheetFormatPr defaultRowHeight="15" x14ac:dyDescent="0.25"/>
  <cols>
    <col min="2" max="2" width="5.140625" customWidth="1"/>
    <col min="4" max="4" width="6.28515625" customWidth="1"/>
    <col min="7" max="7" width="20.42578125" customWidth="1"/>
    <col min="8" max="8" width="4.42578125" customWidth="1"/>
    <col min="9" max="9" width="3" customWidth="1"/>
    <col min="10" max="10" width="4.28515625" customWidth="1"/>
    <col min="15" max="15" width="11.140625" customWidth="1"/>
    <col min="16" max="16" width="6.28515625" customWidth="1"/>
    <col min="17" max="17" width="5" customWidth="1"/>
  </cols>
  <sheetData>
    <row r="1" spans="1:40" x14ac:dyDescent="0.25">
      <c r="A1" s="145"/>
      <c r="B1" s="145"/>
      <c r="C1" s="145"/>
      <c r="D1" s="145"/>
      <c r="E1" s="145"/>
      <c r="F1" s="145"/>
      <c r="G1" s="145"/>
      <c r="H1" s="145"/>
      <c r="I1" s="145"/>
      <c r="J1" s="145"/>
      <c r="K1" s="145"/>
      <c r="L1" s="145"/>
      <c r="M1" s="145"/>
      <c r="N1" s="145"/>
      <c r="O1" s="145"/>
      <c r="P1" s="145"/>
      <c r="Q1" s="145"/>
      <c r="R1" s="145"/>
      <c r="S1" s="145"/>
      <c r="T1" s="145"/>
      <c r="U1" s="145"/>
      <c r="V1" s="145"/>
      <c r="W1" s="145"/>
      <c r="X1" s="145"/>
      <c r="Y1" s="145"/>
      <c r="Z1" s="145"/>
      <c r="AA1" s="145"/>
      <c r="AB1" s="145"/>
      <c r="AC1" s="145"/>
      <c r="AD1" s="145"/>
      <c r="AE1" s="145"/>
      <c r="AF1" s="145"/>
      <c r="AG1" s="145"/>
      <c r="AH1" s="145"/>
      <c r="AI1" s="145"/>
      <c r="AJ1" s="145"/>
      <c r="AK1" s="145"/>
      <c r="AL1" s="145"/>
      <c r="AM1" s="145"/>
      <c r="AN1" s="145"/>
    </row>
    <row r="2" spans="1:40" x14ac:dyDescent="0.25">
      <c r="A2" s="145"/>
      <c r="B2" s="145"/>
      <c r="C2" s="145"/>
      <c r="D2" s="145"/>
      <c r="E2" s="145"/>
      <c r="F2" s="145"/>
      <c r="G2" s="145"/>
      <c r="H2" s="145"/>
      <c r="I2" s="145"/>
      <c r="J2" s="145"/>
      <c r="K2" s="145"/>
      <c r="L2" s="145"/>
      <c r="M2" s="145"/>
      <c r="N2" s="145"/>
      <c r="O2" s="145"/>
      <c r="P2" s="145"/>
      <c r="Q2" s="145"/>
      <c r="R2" s="145"/>
      <c r="S2" s="145"/>
      <c r="T2" s="145"/>
      <c r="U2" s="145"/>
      <c r="V2" s="145"/>
      <c r="W2" s="145"/>
      <c r="X2" s="145"/>
      <c r="Y2" s="145"/>
      <c r="Z2" s="145"/>
      <c r="AA2" s="145"/>
      <c r="AB2" s="145"/>
      <c r="AC2" s="145"/>
      <c r="AD2" s="145"/>
      <c r="AE2" s="145"/>
      <c r="AF2" s="145"/>
      <c r="AG2" s="145"/>
      <c r="AH2" s="145"/>
      <c r="AI2" s="145"/>
      <c r="AJ2" s="145"/>
      <c r="AK2" s="145"/>
      <c r="AL2" s="145"/>
      <c r="AM2" s="145"/>
      <c r="AN2" s="145"/>
    </row>
    <row r="3" spans="1:40" ht="15" customHeight="1" x14ac:dyDescent="0.25">
      <c r="A3" s="145"/>
      <c r="B3" s="145"/>
      <c r="C3" s="145"/>
      <c r="D3" s="145"/>
      <c r="E3" s="145"/>
      <c r="F3" s="145"/>
      <c r="G3" s="145"/>
      <c r="H3" s="275" t="s">
        <v>80</v>
      </c>
      <c r="I3" s="275"/>
      <c r="J3" s="275"/>
      <c r="K3" s="275"/>
      <c r="L3" s="275"/>
      <c r="M3" s="275"/>
      <c r="N3" s="275"/>
      <c r="O3" s="275"/>
      <c r="P3" s="275"/>
      <c r="Q3" s="275"/>
      <c r="R3" s="145"/>
      <c r="S3" s="145"/>
      <c r="T3" s="145"/>
      <c r="U3" s="145"/>
      <c r="V3" s="145"/>
      <c r="W3" s="145"/>
      <c r="X3" s="145"/>
      <c r="Y3" s="145"/>
      <c r="Z3" s="145"/>
      <c r="AA3" s="145"/>
      <c r="AB3" s="145"/>
      <c r="AC3" s="145"/>
      <c r="AD3" s="145"/>
      <c r="AE3" s="145"/>
      <c r="AF3" s="145"/>
      <c r="AG3" s="145"/>
      <c r="AH3" s="145"/>
      <c r="AI3" s="145"/>
      <c r="AJ3" s="145"/>
      <c r="AK3" s="145"/>
      <c r="AL3" s="145"/>
      <c r="AM3" s="145"/>
      <c r="AN3" s="145"/>
    </row>
    <row r="4" spans="1:40" ht="15" customHeight="1" x14ac:dyDescent="0.25">
      <c r="A4" s="145"/>
      <c r="B4" s="145"/>
      <c r="C4" s="145"/>
      <c r="D4" s="145"/>
      <c r="E4" s="145"/>
      <c r="F4" s="145"/>
      <c r="G4" s="145"/>
      <c r="H4" s="275"/>
      <c r="I4" s="275"/>
      <c r="J4" s="275"/>
      <c r="K4" s="275"/>
      <c r="L4" s="275"/>
      <c r="M4" s="275"/>
      <c r="N4" s="275"/>
      <c r="O4" s="275"/>
      <c r="P4" s="275"/>
      <c r="Q4" s="275"/>
      <c r="R4" s="145"/>
      <c r="S4" s="145"/>
      <c r="T4" s="145"/>
      <c r="U4" s="145"/>
      <c r="V4" s="145"/>
      <c r="W4" s="145"/>
      <c r="X4" s="145"/>
      <c r="Y4" s="145"/>
      <c r="Z4" s="145"/>
      <c r="AA4" s="145"/>
      <c r="AB4" s="145"/>
      <c r="AC4" s="145"/>
      <c r="AD4" s="145"/>
      <c r="AE4" s="145"/>
      <c r="AF4" s="145"/>
      <c r="AG4" s="145"/>
      <c r="AH4" s="145"/>
      <c r="AI4" s="145"/>
      <c r="AJ4" s="145"/>
      <c r="AK4" s="145"/>
      <c r="AL4" s="145"/>
      <c r="AM4" s="145"/>
      <c r="AN4" s="145"/>
    </row>
    <row r="5" spans="1:40" ht="15.75" thickBot="1" x14ac:dyDescent="0.3">
      <c r="A5" s="145"/>
      <c r="B5" s="145"/>
      <c r="C5" s="145"/>
      <c r="D5" s="145"/>
      <c r="E5" s="145"/>
      <c r="F5" s="145"/>
      <c r="G5" s="145"/>
      <c r="H5" s="145"/>
      <c r="I5" s="145"/>
      <c r="J5" s="145"/>
      <c r="K5" s="145"/>
      <c r="L5" s="145"/>
      <c r="M5" s="145"/>
      <c r="N5" s="145"/>
      <c r="O5" s="145"/>
      <c r="P5" s="145"/>
      <c r="Q5" s="145"/>
      <c r="R5" s="145"/>
      <c r="S5" s="145"/>
      <c r="T5" s="145"/>
      <c r="U5" s="145"/>
      <c r="V5" s="145"/>
      <c r="W5" s="145"/>
      <c r="X5" s="145"/>
      <c r="Y5" s="145"/>
      <c r="Z5" s="145"/>
      <c r="AA5" s="145"/>
      <c r="AB5" s="145"/>
      <c r="AC5" s="145"/>
      <c r="AD5" s="145"/>
      <c r="AE5" s="145"/>
      <c r="AF5" s="145"/>
      <c r="AG5" s="145"/>
      <c r="AH5" s="145"/>
      <c r="AI5" s="145"/>
      <c r="AJ5" s="145"/>
      <c r="AK5" s="145"/>
      <c r="AL5" s="145"/>
      <c r="AM5" s="145"/>
      <c r="AN5" s="145"/>
    </row>
    <row r="6" spans="1:40" ht="15" customHeight="1" thickTop="1" x14ac:dyDescent="0.25">
      <c r="A6" s="145"/>
      <c r="B6" s="223" t="s">
        <v>81</v>
      </c>
      <c r="C6" s="224"/>
      <c r="D6" s="224"/>
      <c r="E6" s="224"/>
      <c r="F6" s="224"/>
      <c r="G6" s="224"/>
      <c r="H6" s="224"/>
      <c r="I6" s="224"/>
      <c r="J6" s="224"/>
      <c r="K6" s="224"/>
      <c r="L6" s="224"/>
      <c r="M6" s="224"/>
      <c r="N6" s="224"/>
      <c r="O6" s="224"/>
      <c r="P6" s="224"/>
      <c r="Q6" s="225"/>
      <c r="R6" s="145"/>
      <c r="S6" s="145"/>
      <c r="T6" s="145"/>
      <c r="U6" s="145"/>
      <c r="V6" s="145"/>
      <c r="W6" s="145"/>
      <c r="X6" s="145"/>
      <c r="Y6" s="145"/>
      <c r="Z6" s="145"/>
      <c r="AA6" s="145"/>
      <c r="AB6" s="145"/>
      <c r="AC6" s="145"/>
      <c r="AD6" s="145"/>
      <c r="AE6" s="145"/>
      <c r="AF6" s="145"/>
      <c r="AG6" s="145"/>
      <c r="AH6" s="145"/>
      <c r="AI6" s="145"/>
      <c r="AJ6" s="145"/>
      <c r="AK6" s="145"/>
      <c r="AL6" s="145"/>
      <c r="AM6" s="145"/>
      <c r="AN6" s="145"/>
    </row>
    <row r="7" spans="1:40" ht="15" customHeight="1" x14ac:dyDescent="0.25">
      <c r="A7" s="145"/>
      <c r="B7" s="226"/>
      <c r="C7" s="227"/>
      <c r="D7" s="227"/>
      <c r="E7" s="227"/>
      <c r="F7" s="227"/>
      <c r="G7" s="227"/>
      <c r="H7" s="227"/>
      <c r="I7" s="227"/>
      <c r="J7" s="227"/>
      <c r="K7" s="227"/>
      <c r="L7" s="227"/>
      <c r="M7" s="227"/>
      <c r="N7" s="227"/>
      <c r="O7" s="227"/>
      <c r="P7" s="227"/>
      <c r="Q7" s="228"/>
      <c r="R7" s="145"/>
      <c r="S7" s="145"/>
      <c r="T7" s="145"/>
      <c r="U7" s="145"/>
      <c r="V7" s="145"/>
      <c r="W7" s="145"/>
      <c r="X7" s="145"/>
      <c r="Y7" s="145"/>
      <c r="Z7" s="145"/>
      <c r="AA7" s="145"/>
      <c r="AB7" s="145"/>
      <c r="AC7" s="145"/>
      <c r="AD7" s="145"/>
      <c r="AE7" s="145"/>
      <c r="AF7" s="145"/>
      <c r="AG7" s="145"/>
      <c r="AH7" s="145"/>
      <c r="AI7" s="145"/>
      <c r="AJ7" s="145"/>
      <c r="AK7" s="145"/>
      <c r="AL7" s="145"/>
      <c r="AM7" s="145"/>
      <c r="AN7" s="145"/>
    </row>
    <row r="8" spans="1:40" ht="11.25" customHeight="1" thickBot="1" x14ac:dyDescent="0.3">
      <c r="A8" s="145"/>
      <c r="B8" s="229"/>
      <c r="C8" s="230"/>
      <c r="D8" s="230"/>
      <c r="E8" s="230"/>
      <c r="F8" s="230"/>
      <c r="G8" s="230"/>
      <c r="H8" s="230"/>
      <c r="I8" s="230"/>
      <c r="J8" s="230"/>
      <c r="K8" s="230"/>
      <c r="L8" s="230"/>
      <c r="M8" s="230"/>
      <c r="N8" s="230"/>
      <c r="O8" s="230"/>
      <c r="P8" s="230"/>
      <c r="Q8" s="231"/>
      <c r="R8" s="145"/>
      <c r="S8" s="219" t="s">
        <v>93</v>
      </c>
      <c r="T8" s="219"/>
      <c r="U8" s="219"/>
      <c r="V8" s="219"/>
      <c r="W8" s="219"/>
      <c r="X8" s="145"/>
      <c r="Y8" s="145"/>
      <c r="Z8" s="145"/>
      <c r="AA8" s="145"/>
      <c r="AB8" s="145"/>
      <c r="AC8" s="145"/>
      <c r="AD8" s="145"/>
      <c r="AE8" s="145"/>
      <c r="AF8" s="145"/>
      <c r="AG8" s="145"/>
      <c r="AH8" s="145"/>
      <c r="AI8" s="145"/>
      <c r="AJ8" s="145"/>
      <c r="AK8" s="145"/>
      <c r="AL8" s="145"/>
      <c r="AM8" s="145"/>
      <c r="AN8" s="145"/>
    </row>
    <row r="9" spans="1:40" ht="15" customHeight="1" thickTop="1" x14ac:dyDescent="0.25">
      <c r="A9" s="145"/>
      <c r="B9" s="220" t="s">
        <v>170</v>
      </c>
      <c r="C9" s="221"/>
      <c r="D9" s="221"/>
      <c r="E9" s="221"/>
      <c r="F9" s="221"/>
      <c r="G9" s="221"/>
      <c r="H9" s="221"/>
      <c r="I9" s="221"/>
      <c r="J9" s="221"/>
      <c r="K9" s="145"/>
      <c r="L9" s="145"/>
      <c r="M9" s="145"/>
      <c r="N9" s="145"/>
      <c r="O9" s="146"/>
      <c r="P9" s="146"/>
      <c r="Q9" s="145"/>
      <c r="R9" s="145"/>
      <c r="S9" s="219"/>
      <c r="T9" s="219"/>
      <c r="U9" s="219"/>
      <c r="V9" s="219"/>
      <c r="W9" s="219"/>
      <c r="X9" s="145"/>
      <c r="Y9" s="145"/>
      <c r="Z9" s="145"/>
      <c r="AA9" s="145"/>
      <c r="AB9" s="145"/>
      <c r="AC9" s="145"/>
      <c r="AD9" s="145"/>
      <c r="AE9" s="145"/>
      <c r="AF9" s="145"/>
      <c r="AG9" s="145"/>
      <c r="AH9" s="145"/>
      <c r="AI9" s="145"/>
      <c r="AJ9" s="145"/>
      <c r="AK9" s="145"/>
      <c r="AL9" s="145"/>
      <c r="AM9" s="145"/>
      <c r="AN9" s="145"/>
    </row>
    <row r="10" spans="1:40" ht="18.75" customHeight="1" x14ac:dyDescent="0.25">
      <c r="A10" s="145"/>
      <c r="B10" s="222"/>
      <c r="C10" s="222"/>
      <c r="D10" s="222"/>
      <c r="E10" s="222"/>
      <c r="F10" s="222"/>
      <c r="G10" s="222"/>
      <c r="H10" s="222"/>
      <c r="I10" s="222"/>
      <c r="J10" s="222"/>
      <c r="K10" s="145"/>
      <c r="L10" s="145"/>
      <c r="M10" s="145"/>
      <c r="N10" s="145"/>
      <c r="O10" s="146"/>
      <c r="P10" s="146"/>
      <c r="Q10" s="145"/>
      <c r="R10" s="145"/>
      <c r="S10" s="145" t="s">
        <v>94</v>
      </c>
      <c r="T10" s="145"/>
      <c r="U10" s="145"/>
      <c r="V10" s="145"/>
      <c r="W10" s="145"/>
      <c r="X10" s="145"/>
      <c r="Y10" s="145"/>
      <c r="Z10" s="145"/>
      <c r="AA10" s="145"/>
      <c r="AB10" s="145"/>
      <c r="AC10" s="145"/>
      <c r="AD10" s="145"/>
      <c r="AE10" s="145"/>
      <c r="AF10" s="145"/>
      <c r="AG10" s="145"/>
      <c r="AH10" s="145"/>
      <c r="AI10" s="145"/>
      <c r="AJ10" s="145"/>
      <c r="AK10" s="145"/>
      <c r="AL10" s="145"/>
      <c r="AM10" s="145"/>
      <c r="AN10" s="145"/>
    </row>
    <row r="11" spans="1:40" ht="18.75" customHeight="1" x14ac:dyDescent="0.25">
      <c r="A11" s="145"/>
      <c r="B11" s="217"/>
      <c r="C11" s="217"/>
      <c r="D11" s="271" t="s">
        <v>79</v>
      </c>
      <c r="E11" s="271"/>
      <c r="F11" s="271"/>
      <c r="G11" s="271"/>
      <c r="H11" s="217"/>
      <c r="I11" s="217"/>
      <c r="J11" s="217"/>
      <c r="K11" s="145"/>
      <c r="L11" s="145"/>
      <c r="M11" s="145"/>
      <c r="N11" s="145"/>
      <c r="O11" s="146"/>
      <c r="P11" s="146"/>
      <c r="Q11" s="145"/>
      <c r="R11" s="145"/>
      <c r="S11" s="145"/>
      <c r="T11" s="145"/>
      <c r="U11" s="145"/>
      <c r="V11" s="145"/>
      <c r="W11" s="145"/>
      <c r="X11" s="145"/>
      <c r="Y11" s="145"/>
      <c r="Z11" s="145"/>
      <c r="AA11" s="145"/>
      <c r="AB11" s="145"/>
      <c r="AC11" s="145"/>
      <c r="AD11" s="145"/>
      <c r="AE11" s="145"/>
      <c r="AF11" s="145"/>
      <c r="AG11" s="145"/>
      <c r="AH11" s="145"/>
      <c r="AI11" s="145"/>
      <c r="AJ11" s="145"/>
      <c r="AK11" s="145"/>
      <c r="AL11" s="145"/>
      <c r="AM11" s="145"/>
      <c r="AN11" s="145"/>
    </row>
    <row r="12" spans="1:40" ht="15" customHeight="1" thickBot="1" x14ac:dyDescent="0.3">
      <c r="A12" s="145"/>
      <c r="B12" s="145"/>
      <c r="C12" s="145"/>
      <c r="D12" s="272"/>
      <c r="E12" s="272"/>
      <c r="F12" s="272"/>
      <c r="G12" s="272"/>
      <c r="H12" s="145"/>
      <c r="I12" s="145"/>
      <c r="J12" s="145"/>
      <c r="K12" s="194"/>
      <c r="L12" s="195"/>
      <c r="M12" s="195"/>
      <c r="N12" s="195"/>
      <c r="O12" s="195"/>
      <c r="P12" s="195"/>
      <c r="Q12" s="195"/>
      <c r="R12" s="145"/>
      <c r="S12" s="145" t="s">
        <v>95</v>
      </c>
      <c r="T12" s="145"/>
      <c r="U12" s="145"/>
      <c r="V12" s="145"/>
      <c r="W12" s="145"/>
      <c r="X12" s="145"/>
      <c r="Y12" s="145"/>
      <c r="Z12" s="145"/>
      <c r="AA12" s="145"/>
      <c r="AB12" s="145"/>
      <c r="AC12" s="145"/>
      <c r="AD12" s="145"/>
      <c r="AE12" s="145"/>
      <c r="AF12" s="145"/>
      <c r="AG12" s="145"/>
      <c r="AH12" s="145"/>
      <c r="AI12" s="145"/>
      <c r="AJ12" s="145"/>
      <c r="AK12" s="145"/>
      <c r="AL12" s="145"/>
      <c r="AM12" s="145"/>
      <c r="AN12" s="145"/>
    </row>
    <row r="13" spans="1:40" ht="15" customHeight="1" thickTop="1" thickBot="1" x14ac:dyDescent="0.3">
      <c r="A13" s="145"/>
      <c r="B13" s="237" t="s">
        <v>82</v>
      </c>
      <c r="C13" s="143">
        <v>235</v>
      </c>
      <c r="D13" s="255" t="s">
        <v>138</v>
      </c>
      <c r="E13" s="256"/>
      <c r="F13" s="256"/>
      <c r="G13" s="257"/>
      <c r="H13" s="232" t="s">
        <v>82</v>
      </c>
      <c r="I13" s="202"/>
      <c r="J13" s="243" t="s">
        <v>84</v>
      </c>
      <c r="K13" s="144" t="s">
        <v>175</v>
      </c>
      <c r="L13" s="255" t="s">
        <v>156</v>
      </c>
      <c r="M13" s="256"/>
      <c r="N13" s="256"/>
      <c r="O13" s="256"/>
      <c r="P13" s="211"/>
      <c r="Q13" s="243" t="s">
        <v>84</v>
      </c>
      <c r="R13" s="145"/>
      <c r="S13" s="145"/>
      <c r="T13" s="145"/>
      <c r="U13" s="145"/>
      <c r="V13" s="145"/>
      <c r="W13" s="145"/>
      <c r="X13" s="145"/>
      <c r="Y13" s="145"/>
      <c r="Z13" s="145"/>
      <c r="AA13" s="145"/>
      <c r="AB13" s="145"/>
      <c r="AC13" s="145"/>
      <c r="AD13" s="145"/>
      <c r="AE13" s="145"/>
      <c r="AF13" s="145"/>
      <c r="AG13" s="145"/>
      <c r="AH13" s="145"/>
      <c r="AI13" s="145"/>
      <c r="AJ13" s="145"/>
      <c r="AK13" s="145"/>
      <c r="AL13" s="145"/>
      <c r="AM13" s="145"/>
      <c r="AN13" s="145"/>
    </row>
    <row r="14" spans="1:40" ht="15" customHeight="1" thickTop="1" thickBot="1" x14ac:dyDescent="0.3">
      <c r="A14" s="145"/>
      <c r="B14" s="238"/>
      <c r="C14" s="143" t="s">
        <v>104</v>
      </c>
      <c r="D14" s="252" t="s">
        <v>139</v>
      </c>
      <c r="E14" s="253"/>
      <c r="F14" s="253"/>
      <c r="G14" s="254"/>
      <c r="H14" s="233"/>
      <c r="I14" s="202"/>
      <c r="J14" s="244"/>
      <c r="K14" s="144" t="s">
        <v>112</v>
      </c>
      <c r="L14" s="252" t="s">
        <v>157</v>
      </c>
      <c r="M14" s="253"/>
      <c r="N14" s="253"/>
      <c r="O14" s="253"/>
      <c r="P14" s="212"/>
      <c r="Q14" s="244"/>
      <c r="R14" s="145"/>
      <c r="S14" s="145"/>
      <c r="T14" s="145"/>
      <c r="U14" s="145"/>
      <c r="V14" s="145"/>
      <c r="W14" s="145"/>
      <c r="X14" s="145"/>
      <c r="Y14" s="145"/>
      <c r="Z14" s="145"/>
      <c r="AA14" s="145"/>
      <c r="AB14" s="145"/>
      <c r="AC14" s="145"/>
      <c r="AD14" s="145"/>
      <c r="AE14" s="145"/>
      <c r="AF14" s="145"/>
      <c r="AG14" s="145"/>
      <c r="AH14" s="145"/>
      <c r="AI14" s="145"/>
      <c r="AJ14" s="145"/>
      <c r="AK14" s="145"/>
      <c r="AL14" s="145"/>
      <c r="AM14" s="145"/>
      <c r="AN14" s="145"/>
    </row>
    <row r="15" spans="1:40" ht="15" customHeight="1" thickTop="1" thickBot="1" x14ac:dyDescent="0.3">
      <c r="A15" s="145"/>
      <c r="B15" s="238"/>
      <c r="C15" s="143" t="s">
        <v>105</v>
      </c>
      <c r="D15" s="252" t="s">
        <v>140</v>
      </c>
      <c r="E15" s="253"/>
      <c r="F15" s="253"/>
      <c r="G15" s="254"/>
      <c r="H15" s="233"/>
      <c r="I15" s="202"/>
      <c r="J15" s="244"/>
      <c r="K15" s="144" t="s">
        <v>113</v>
      </c>
      <c r="L15" s="252" t="s">
        <v>158</v>
      </c>
      <c r="M15" s="253"/>
      <c r="N15" s="253"/>
      <c r="O15" s="253"/>
      <c r="P15" s="212"/>
      <c r="Q15" s="244"/>
      <c r="R15" s="145"/>
      <c r="S15" s="145" t="s">
        <v>96</v>
      </c>
      <c r="T15" s="145"/>
      <c r="U15" s="145"/>
      <c r="V15" s="145"/>
      <c r="W15" s="145"/>
      <c r="X15" s="145"/>
      <c r="Y15" s="145"/>
      <c r="Z15" s="145"/>
      <c r="AA15" s="145"/>
      <c r="AB15" s="145"/>
      <c r="AC15" s="145"/>
      <c r="AD15" s="145"/>
      <c r="AE15" s="145"/>
      <c r="AF15" s="145"/>
      <c r="AG15" s="145"/>
      <c r="AH15" s="145"/>
      <c r="AI15" s="145"/>
      <c r="AJ15" s="145"/>
      <c r="AK15" s="145"/>
      <c r="AL15" s="145"/>
      <c r="AM15" s="145"/>
      <c r="AN15" s="145"/>
    </row>
    <row r="16" spans="1:40" ht="15" customHeight="1" thickTop="1" thickBot="1" x14ac:dyDescent="0.3">
      <c r="A16" s="145"/>
      <c r="B16" s="238"/>
      <c r="C16" s="143">
        <v>240</v>
      </c>
      <c r="D16" s="252" t="s">
        <v>141</v>
      </c>
      <c r="E16" s="253"/>
      <c r="F16" s="253"/>
      <c r="G16" s="254"/>
      <c r="H16" s="233"/>
      <c r="I16" s="202"/>
      <c r="J16" s="244"/>
      <c r="K16" s="144" t="s">
        <v>165</v>
      </c>
      <c r="L16" s="252" t="s">
        <v>159</v>
      </c>
      <c r="M16" s="253"/>
      <c r="N16" s="253"/>
      <c r="O16" s="253"/>
      <c r="P16" s="212"/>
      <c r="Q16" s="244"/>
      <c r="R16" s="145"/>
      <c r="S16" s="145"/>
      <c r="T16" s="145"/>
      <c r="U16" s="145"/>
      <c r="V16" s="145"/>
      <c r="W16" s="145"/>
      <c r="X16" s="145"/>
      <c r="Y16" s="145"/>
      <c r="Z16" s="145"/>
      <c r="AA16" s="145"/>
      <c r="AB16" s="145"/>
      <c r="AC16" s="145"/>
      <c r="AD16" s="145"/>
      <c r="AE16" s="145"/>
      <c r="AF16" s="145"/>
      <c r="AG16" s="145"/>
      <c r="AH16" s="145"/>
      <c r="AI16" s="145"/>
      <c r="AJ16" s="145"/>
      <c r="AK16" s="145"/>
      <c r="AL16" s="145"/>
      <c r="AM16" s="145"/>
      <c r="AN16" s="145"/>
    </row>
    <row r="17" spans="1:40" ht="15" customHeight="1" thickTop="1" thickBot="1" x14ac:dyDescent="0.3">
      <c r="A17" s="145"/>
      <c r="B17" s="238"/>
      <c r="C17" s="143" t="s">
        <v>120</v>
      </c>
      <c r="D17" s="252" t="s">
        <v>142</v>
      </c>
      <c r="E17" s="253"/>
      <c r="F17" s="253"/>
      <c r="G17" s="254"/>
      <c r="H17" s="233"/>
      <c r="I17" s="202"/>
      <c r="J17" s="244"/>
      <c r="K17" s="144" t="s">
        <v>129</v>
      </c>
      <c r="L17" s="252" t="s">
        <v>160</v>
      </c>
      <c r="M17" s="253"/>
      <c r="N17" s="253"/>
      <c r="O17" s="253"/>
      <c r="P17" s="212"/>
      <c r="Q17" s="244"/>
      <c r="R17" s="145"/>
      <c r="S17" s="145"/>
      <c r="T17" s="145" t="s">
        <v>98</v>
      </c>
      <c r="U17" s="145"/>
      <c r="V17" s="145"/>
      <c r="W17" s="145"/>
      <c r="X17" s="145"/>
      <c r="Y17" s="145"/>
      <c r="Z17" s="145"/>
      <c r="AA17" s="145"/>
      <c r="AB17" s="145"/>
      <c r="AC17" s="145"/>
      <c r="AD17" s="145"/>
      <c r="AE17" s="145"/>
      <c r="AF17" s="145"/>
      <c r="AG17" s="145"/>
      <c r="AH17" s="145"/>
      <c r="AI17" s="145"/>
      <c r="AJ17" s="145"/>
      <c r="AK17" s="145"/>
      <c r="AL17" s="145"/>
      <c r="AM17" s="145"/>
      <c r="AN17" s="145"/>
    </row>
    <row r="18" spans="1:40" ht="15" customHeight="1" thickTop="1" thickBot="1" x14ac:dyDescent="0.3">
      <c r="A18" s="145"/>
      <c r="B18" s="238"/>
      <c r="C18" s="143" t="s">
        <v>177</v>
      </c>
      <c r="D18" s="252" t="s">
        <v>143</v>
      </c>
      <c r="E18" s="253"/>
      <c r="F18" s="253"/>
      <c r="G18" s="254"/>
      <c r="H18" s="233"/>
      <c r="I18" s="202"/>
      <c r="J18" s="244"/>
      <c r="K18" s="144" t="s">
        <v>166</v>
      </c>
      <c r="L18" s="252" t="s">
        <v>161</v>
      </c>
      <c r="M18" s="253"/>
      <c r="N18" s="253"/>
      <c r="O18" s="253"/>
      <c r="P18" s="212"/>
      <c r="Q18" s="244"/>
      <c r="R18" s="145"/>
      <c r="S18" s="145"/>
      <c r="T18" s="145"/>
      <c r="U18" s="145"/>
      <c r="V18" s="145"/>
      <c r="W18" s="145"/>
      <c r="X18" s="145"/>
      <c r="Y18" s="145"/>
      <c r="Z18" s="145"/>
      <c r="AA18" s="145"/>
      <c r="AB18" s="145"/>
      <c r="AC18" s="145"/>
      <c r="AD18" s="145"/>
      <c r="AE18" s="145"/>
      <c r="AF18" s="145"/>
      <c r="AG18" s="145"/>
      <c r="AH18" s="145"/>
      <c r="AI18" s="145"/>
      <c r="AJ18" s="145"/>
      <c r="AK18" s="145"/>
      <c r="AL18" s="145"/>
      <c r="AM18" s="145"/>
      <c r="AN18" s="145"/>
    </row>
    <row r="19" spans="1:40" ht="15" customHeight="1" thickTop="1" thickBot="1" x14ac:dyDescent="0.3">
      <c r="A19" s="145"/>
      <c r="B19" s="238"/>
      <c r="C19" s="143" t="s">
        <v>106</v>
      </c>
      <c r="D19" s="252" t="s">
        <v>144</v>
      </c>
      <c r="E19" s="253"/>
      <c r="F19" s="253"/>
      <c r="G19" s="254"/>
      <c r="H19" s="233"/>
      <c r="I19" s="202"/>
      <c r="J19" s="244"/>
      <c r="K19" s="144" t="s">
        <v>114</v>
      </c>
      <c r="L19" s="252" t="s">
        <v>162</v>
      </c>
      <c r="M19" s="253"/>
      <c r="N19" s="253"/>
      <c r="O19" s="253"/>
      <c r="P19" s="212"/>
      <c r="Q19" s="244"/>
      <c r="R19" s="145"/>
      <c r="S19" s="147"/>
      <c r="T19" s="145" t="s">
        <v>97</v>
      </c>
      <c r="U19" s="145"/>
      <c r="V19" s="147"/>
      <c r="W19" s="147"/>
      <c r="X19" s="145"/>
      <c r="Y19" s="145"/>
      <c r="Z19" s="145"/>
      <c r="AA19" s="145"/>
      <c r="AB19" s="145"/>
      <c r="AC19" s="145"/>
      <c r="AD19" s="145"/>
      <c r="AE19" s="145"/>
      <c r="AF19" s="145"/>
      <c r="AG19" s="145"/>
      <c r="AH19" s="145"/>
      <c r="AI19" s="145"/>
      <c r="AJ19" s="145"/>
      <c r="AK19" s="145"/>
      <c r="AL19" s="145"/>
      <c r="AM19" s="145"/>
      <c r="AN19" s="145"/>
    </row>
    <row r="20" spans="1:40" ht="15" customHeight="1" thickTop="1" thickBot="1" x14ac:dyDescent="0.3">
      <c r="A20" s="145"/>
      <c r="B20" s="238"/>
      <c r="C20" s="144">
        <v>250</v>
      </c>
      <c r="D20" s="252" t="s">
        <v>145</v>
      </c>
      <c r="E20" s="253"/>
      <c r="F20" s="253"/>
      <c r="G20" s="254"/>
      <c r="H20" s="233"/>
      <c r="I20" s="202"/>
      <c r="J20" s="244"/>
      <c r="K20" s="144" t="s">
        <v>167</v>
      </c>
      <c r="L20" s="252" t="s">
        <v>163</v>
      </c>
      <c r="M20" s="253"/>
      <c r="N20" s="253"/>
      <c r="O20" s="253"/>
      <c r="P20" s="212"/>
      <c r="Q20" s="244"/>
      <c r="R20" s="145"/>
      <c r="S20" s="147"/>
      <c r="T20" s="145"/>
      <c r="U20" s="145"/>
      <c r="V20" s="147"/>
      <c r="W20" s="147"/>
      <c r="X20" s="145"/>
      <c r="Y20" s="145"/>
      <c r="Z20" s="145"/>
      <c r="AA20" s="145"/>
      <c r="AB20" s="145"/>
      <c r="AC20" s="145"/>
      <c r="AD20" s="145"/>
      <c r="AE20" s="145"/>
      <c r="AF20" s="145"/>
      <c r="AG20" s="145"/>
      <c r="AH20" s="145"/>
      <c r="AI20" s="145"/>
      <c r="AJ20" s="145"/>
      <c r="AK20" s="145"/>
      <c r="AL20" s="145"/>
      <c r="AM20" s="145"/>
      <c r="AN20" s="145"/>
    </row>
    <row r="21" spans="1:40" ht="15" customHeight="1" thickTop="1" thickBot="1" x14ac:dyDescent="0.3">
      <c r="A21" s="145"/>
      <c r="B21" s="239"/>
      <c r="C21" s="144" t="s">
        <v>107</v>
      </c>
      <c r="D21" s="249" t="s">
        <v>146</v>
      </c>
      <c r="E21" s="250"/>
      <c r="F21" s="250"/>
      <c r="G21" s="251"/>
      <c r="H21" s="234"/>
      <c r="I21" s="202"/>
      <c r="J21" s="245"/>
      <c r="K21" s="144" t="s">
        <v>115</v>
      </c>
      <c r="L21" s="249" t="s">
        <v>164</v>
      </c>
      <c r="M21" s="250"/>
      <c r="N21" s="250"/>
      <c r="O21" s="250"/>
      <c r="P21" s="213"/>
      <c r="Q21" s="245"/>
      <c r="R21" s="145"/>
      <c r="S21" s="156" t="s">
        <v>99</v>
      </c>
      <c r="T21" s="145"/>
      <c r="U21" s="147"/>
      <c r="V21" s="147"/>
      <c r="W21" s="147"/>
      <c r="X21" s="145"/>
      <c r="Y21" s="145"/>
      <c r="Z21" s="145"/>
      <c r="AA21" s="145"/>
      <c r="AB21" s="145"/>
      <c r="AC21" s="145"/>
      <c r="AD21" s="145"/>
      <c r="AE21" s="145"/>
      <c r="AF21" s="145"/>
      <c r="AG21" s="145"/>
      <c r="AH21" s="145"/>
      <c r="AI21" s="145"/>
      <c r="AJ21" s="145"/>
      <c r="AK21" s="145"/>
      <c r="AL21" s="145"/>
      <c r="AM21" s="145"/>
      <c r="AN21" s="145"/>
    </row>
    <row r="22" spans="1:40" ht="15" customHeight="1" thickTop="1" thickBot="1" x14ac:dyDescent="0.3">
      <c r="A22" s="145"/>
      <c r="B22" s="240" t="s">
        <v>83</v>
      </c>
      <c r="C22" s="144">
        <v>335</v>
      </c>
      <c r="D22" s="255" t="s">
        <v>147</v>
      </c>
      <c r="E22" s="256"/>
      <c r="F22" s="256"/>
      <c r="G22" s="257"/>
      <c r="H22" s="235" t="s">
        <v>83</v>
      </c>
      <c r="I22" s="203"/>
      <c r="J22" s="246" t="s">
        <v>85</v>
      </c>
      <c r="K22" s="144" t="s">
        <v>14</v>
      </c>
      <c r="L22" s="209" t="s">
        <v>156</v>
      </c>
      <c r="M22" s="210"/>
      <c r="N22" s="210"/>
      <c r="O22" s="210"/>
      <c r="P22" s="211" t="s">
        <v>168</v>
      </c>
      <c r="Q22" s="246" t="s">
        <v>85</v>
      </c>
      <c r="R22" s="145"/>
      <c r="S22" s="156" t="s">
        <v>100</v>
      </c>
      <c r="T22" s="145"/>
      <c r="U22" s="147"/>
      <c r="V22" s="147"/>
      <c r="W22" s="147"/>
      <c r="X22" s="145"/>
      <c r="Y22" s="145"/>
      <c r="Z22" s="145"/>
      <c r="AA22" s="145"/>
      <c r="AB22" s="145"/>
      <c r="AC22" s="145"/>
      <c r="AD22" s="145"/>
      <c r="AE22" s="145"/>
      <c r="AF22" s="145"/>
      <c r="AG22" s="145"/>
      <c r="AH22" s="145"/>
      <c r="AI22" s="145"/>
      <c r="AJ22" s="145"/>
      <c r="AK22" s="145"/>
      <c r="AL22" s="145"/>
      <c r="AM22" s="145"/>
      <c r="AN22" s="145"/>
    </row>
    <row r="23" spans="1:40" ht="15" customHeight="1" thickTop="1" thickBot="1" x14ac:dyDescent="0.3">
      <c r="A23" s="145"/>
      <c r="B23" s="241"/>
      <c r="C23" s="144" t="s">
        <v>108</v>
      </c>
      <c r="D23" s="252" t="s">
        <v>148</v>
      </c>
      <c r="E23" s="253"/>
      <c r="F23" s="253"/>
      <c r="G23" s="254"/>
      <c r="H23" s="236"/>
      <c r="I23" s="203"/>
      <c r="J23" s="247"/>
      <c r="K23" s="144" t="s">
        <v>116</v>
      </c>
      <c r="L23" s="207" t="s">
        <v>157</v>
      </c>
      <c r="M23" s="208"/>
      <c r="N23" s="208"/>
      <c r="O23" s="208"/>
      <c r="P23" s="212" t="s">
        <v>168</v>
      </c>
      <c r="Q23" s="247"/>
      <c r="R23" s="145"/>
      <c r="S23" s="156"/>
      <c r="T23" s="145"/>
      <c r="U23" s="147"/>
      <c r="V23" s="147"/>
      <c r="W23" s="147"/>
      <c r="X23" s="145"/>
      <c r="Y23" s="145"/>
      <c r="Z23" s="145"/>
      <c r="AA23" s="145"/>
      <c r="AB23" s="145"/>
      <c r="AC23" s="145"/>
      <c r="AD23" s="145"/>
      <c r="AE23" s="145"/>
      <c r="AF23" s="145"/>
      <c r="AG23" s="145"/>
      <c r="AH23" s="145"/>
      <c r="AI23" s="145"/>
      <c r="AJ23" s="145"/>
      <c r="AK23" s="145"/>
      <c r="AL23" s="145"/>
      <c r="AM23" s="145"/>
      <c r="AN23" s="145"/>
    </row>
    <row r="24" spans="1:40" ht="15" customHeight="1" thickTop="1" thickBot="1" x14ac:dyDescent="0.3">
      <c r="A24" s="145"/>
      <c r="B24" s="241"/>
      <c r="C24" s="144" t="s">
        <v>109</v>
      </c>
      <c r="D24" s="252" t="s">
        <v>149</v>
      </c>
      <c r="E24" s="253"/>
      <c r="F24" s="253"/>
      <c r="G24" s="254"/>
      <c r="H24" s="236"/>
      <c r="I24" s="203"/>
      <c r="J24" s="247"/>
      <c r="K24" s="144" t="s">
        <v>117</v>
      </c>
      <c r="L24" s="207" t="s">
        <v>158</v>
      </c>
      <c r="M24" s="208"/>
      <c r="N24" s="208"/>
      <c r="O24" s="208"/>
      <c r="P24" s="212" t="s">
        <v>168</v>
      </c>
      <c r="Q24" s="247"/>
      <c r="R24" s="145"/>
      <c r="S24" s="156"/>
      <c r="T24" s="145"/>
      <c r="U24" s="147"/>
      <c r="V24" s="147"/>
      <c r="W24" s="147"/>
      <c r="X24" s="145"/>
      <c r="Y24" s="145"/>
      <c r="Z24" s="145"/>
      <c r="AA24" s="145"/>
      <c r="AB24" s="145"/>
      <c r="AC24" s="145"/>
      <c r="AD24" s="145"/>
      <c r="AE24" s="145"/>
      <c r="AF24" s="145"/>
      <c r="AG24" s="145"/>
      <c r="AH24" s="145"/>
      <c r="AI24" s="145"/>
      <c r="AJ24" s="145"/>
      <c r="AK24" s="145"/>
      <c r="AL24" s="145"/>
      <c r="AM24" s="145"/>
      <c r="AN24" s="145"/>
    </row>
    <row r="25" spans="1:40" ht="15" customHeight="1" thickTop="1" thickBot="1" x14ac:dyDescent="0.3">
      <c r="A25" s="145"/>
      <c r="B25" s="241"/>
      <c r="C25" s="144">
        <v>340</v>
      </c>
      <c r="D25" s="252" t="s">
        <v>150</v>
      </c>
      <c r="E25" s="253"/>
      <c r="F25" s="253"/>
      <c r="G25" s="254"/>
      <c r="H25" s="236"/>
      <c r="I25" s="203"/>
      <c r="J25" s="247"/>
      <c r="K25" s="144" t="s">
        <v>15</v>
      </c>
      <c r="L25" s="207" t="s">
        <v>159</v>
      </c>
      <c r="M25" s="208"/>
      <c r="N25" s="208"/>
      <c r="O25" s="208"/>
      <c r="P25" s="212" t="s">
        <v>168</v>
      </c>
      <c r="Q25" s="247"/>
      <c r="R25" s="145"/>
      <c r="S25" s="156" t="s">
        <v>101</v>
      </c>
      <c r="T25" s="145"/>
      <c r="U25" s="157"/>
      <c r="V25" s="157"/>
      <c r="W25" s="157"/>
      <c r="X25" s="145"/>
      <c r="Y25" s="145"/>
      <c r="Z25" s="145"/>
      <c r="AA25" s="145"/>
      <c r="AB25" s="145"/>
      <c r="AC25" s="145"/>
      <c r="AD25" s="145"/>
      <c r="AE25" s="145"/>
      <c r="AF25" s="145"/>
      <c r="AG25" s="145"/>
      <c r="AH25" s="145"/>
      <c r="AI25" s="145"/>
      <c r="AJ25" s="145"/>
      <c r="AK25" s="145"/>
      <c r="AL25" s="145"/>
      <c r="AM25" s="145"/>
      <c r="AN25" s="145"/>
    </row>
    <row r="26" spans="1:40" ht="15" customHeight="1" thickTop="1" thickBot="1" x14ac:dyDescent="0.3">
      <c r="A26" s="145"/>
      <c r="B26" s="241"/>
      <c r="C26" s="144" t="s">
        <v>128</v>
      </c>
      <c r="D26" s="252" t="s">
        <v>151</v>
      </c>
      <c r="E26" s="253"/>
      <c r="F26" s="253"/>
      <c r="G26" s="254"/>
      <c r="H26" s="236"/>
      <c r="I26" s="203"/>
      <c r="J26" s="247"/>
      <c r="K26" s="144" t="s">
        <v>130</v>
      </c>
      <c r="L26" s="207" t="s">
        <v>160</v>
      </c>
      <c r="M26" s="208"/>
      <c r="N26" s="208"/>
      <c r="O26" s="208"/>
      <c r="P26" s="212" t="s">
        <v>168</v>
      </c>
      <c r="Q26" s="247"/>
      <c r="R26" s="145"/>
      <c r="S26" s="156"/>
      <c r="T26" s="145"/>
      <c r="U26" s="157"/>
      <c r="V26" s="157"/>
      <c r="W26" s="157"/>
      <c r="X26" s="145"/>
      <c r="Y26" s="145"/>
      <c r="Z26" s="145"/>
      <c r="AA26" s="145"/>
      <c r="AB26" s="145"/>
      <c r="AC26" s="145"/>
      <c r="AD26" s="145"/>
      <c r="AE26" s="145"/>
      <c r="AF26" s="145"/>
      <c r="AG26" s="145"/>
      <c r="AH26" s="145"/>
      <c r="AI26" s="145"/>
      <c r="AJ26" s="145"/>
      <c r="AK26" s="145"/>
      <c r="AL26" s="145"/>
      <c r="AM26" s="145"/>
      <c r="AN26" s="145"/>
    </row>
    <row r="27" spans="1:40" ht="15" customHeight="1" thickTop="1" thickBot="1" x14ac:dyDescent="0.3">
      <c r="A27" s="145"/>
      <c r="B27" s="241"/>
      <c r="C27" s="144">
        <v>345</v>
      </c>
      <c r="D27" s="252" t="s">
        <v>152</v>
      </c>
      <c r="E27" s="253"/>
      <c r="F27" s="253"/>
      <c r="G27" s="254"/>
      <c r="H27" s="236"/>
      <c r="I27" s="203"/>
      <c r="J27" s="247"/>
      <c r="K27" s="144" t="s">
        <v>16</v>
      </c>
      <c r="L27" s="207" t="s">
        <v>161</v>
      </c>
      <c r="M27" s="208"/>
      <c r="N27" s="208"/>
      <c r="O27" s="208"/>
      <c r="P27" s="212" t="s">
        <v>168</v>
      </c>
      <c r="Q27" s="247"/>
      <c r="R27" s="145"/>
      <c r="S27" s="156" t="s">
        <v>102</v>
      </c>
      <c r="T27" s="145"/>
      <c r="U27" s="157"/>
      <c r="V27" s="157"/>
      <c r="W27" s="157"/>
      <c r="X27" s="145"/>
      <c r="Y27" s="145"/>
      <c r="Z27" s="145"/>
      <c r="AA27" s="145"/>
      <c r="AB27" s="145"/>
      <c r="AC27" s="145"/>
      <c r="AD27" s="145"/>
      <c r="AE27" s="145"/>
      <c r="AF27" s="145"/>
      <c r="AG27" s="145"/>
      <c r="AH27" s="145"/>
      <c r="AI27" s="145"/>
      <c r="AJ27" s="145"/>
      <c r="AK27" s="145"/>
      <c r="AL27" s="145"/>
      <c r="AM27" s="145"/>
      <c r="AN27" s="145"/>
    </row>
    <row r="28" spans="1:40" ht="15" customHeight="1" thickTop="1" thickBot="1" x14ac:dyDescent="0.3">
      <c r="A28" s="145"/>
      <c r="B28" s="241"/>
      <c r="C28" s="144" t="s">
        <v>110</v>
      </c>
      <c r="D28" s="252" t="s">
        <v>153</v>
      </c>
      <c r="E28" s="253"/>
      <c r="F28" s="253"/>
      <c r="G28" s="254"/>
      <c r="H28" s="236"/>
      <c r="I28" s="203"/>
      <c r="J28" s="247"/>
      <c r="K28" s="144" t="s">
        <v>118</v>
      </c>
      <c r="L28" s="207" t="s">
        <v>162</v>
      </c>
      <c r="M28" s="208"/>
      <c r="N28" s="208"/>
      <c r="O28" s="208"/>
      <c r="P28" s="212" t="s">
        <v>168</v>
      </c>
      <c r="Q28" s="247"/>
      <c r="R28" s="145"/>
      <c r="S28" s="156"/>
      <c r="T28" s="145"/>
      <c r="U28" s="157"/>
      <c r="V28" s="157"/>
      <c r="W28" s="157"/>
      <c r="X28" s="145"/>
      <c r="Y28" s="145"/>
      <c r="Z28" s="145"/>
      <c r="AA28" s="145"/>
      <c r="AB28" s="145"/>
      <c r="AC28" s="145"/>
      <c r="AD28" s="145"/>
      <c r="AE28" s="145"/>
      <c r="AF28" s="145"/>
      <c r="AG28" s="145"/>
      <c r="AH28" s="145"/>
      <c r="AI28" s="145"/>
      <c r="AJ28" s="145"/>
      <c r="AK28" s="145"/>
      <c r="AL28" s="145"/>
      <c r="AM28" s="145"/>
      <c r="AN28" s="145"/>
    </row>
    <row r="29" spans="1:40" ht="15" customHeight="1" thickTop="1" thickBot="1" x14ac:dyDescent="0.3">
      <c r="A29" s="145"/>
      <c r="B29" s="241"/>
      <c r="C29" s="204">
        <v>350</v>
      </c>
      <c r="D29" s="276" t="s">
        <v>154</v>
      </c>
      <c r="E29" s="277"/>
      <c r="F29" s="277"/>
      <c r="G29" s="278"/>
      <c r="H29" s="236"/>
      <c r="I29" s="203"/>
      <c r="J29" s="247"/>
      <c r="K29" s="144" t="s">
        <v>17</v>
      </c>
      <c r="L29" s="207" t="s">
        <v>163</v>
      </c>
      <c r="M29" s="208"/>
      <c r="N29" s="208"/>
      <c r="O29" s="208"/>
      <c r="P29" s="212" t="s">
        <v>168</v>
      </c>
      <c r="Q29" s="247"/>
      <c r="R29" s="145"/>
      <c r="S29" s="145"/>
      <c r="T29" s="145"/>
      <c r="U29" s="145"/>
      <c r="V29" s="145"/>
      <c r="W29" s="145"/>
      <c r="X29" s="145"/>
      <c r="Y29" s="145"/>
      <c r="Z29" s="145"/>
      <c r="AA29" s="145"/>
      <c r="AB29" s="145"/>
      <c r="AC29" s="145"/>
      <c r="AD29" s="145"/>
      <c r="AE29" s="145"/>
      <c r="AF29" s="145"/>
      <c r="AG29" s="145"/>
      <c r="AH29" s="145"/>
      <c r="AI29" s="145"/>
      <c r="AJ29" s="145"/>
      <c r="AK29" s="145"/>
      <c r="AL29" s="145"/>
      <c r="AM29" s="145"/>
      <c r="AN29" s="145"/>
    </row>
    <row r="30" spans="1:40" ht="15" customHeight="1" thickTop="1" thickBot="1" x14ac:dyDescent="0.3">
      <c r="A30" s="145"/>
      <c r="B30" s="242"/>
      <c r="C30" s="144" t="s">
        <v>111</v>
      </c>
      <c r="D30" s="249" t="s">
        <v>155</v>
      </c>
      <c r="E30" s="250"/>
      <c r="F30" s="250"/>
      <c r="G30" s="251"/>
      <c r="H30" s="236"/>
      <c r="I30" s="203"/>
      <c r="J30" s="248"/>
      <c r="K30" s="144" t="s">
        <v>119</v>
      </c>
      <c r="L30" s="205" t="s">
        <v>164</v>
      </c>
      <c r="M30" s="206"/>
      <c r="N30" s="206"/>
      <c r="O30" s="206"/>
      <c r="P30" s="213" t="s">
        <v>168</v>
      </c>
      <c r="Q30" s="248"/>
      <c r="R30" s="145"/>
      <c r="S30" s="145"/>
      <c r="T30" s="145"/>
      <c r="U30" s="145"/>
      <c r="V30" s="145"/>
      <c r="W30" s="145"/>
      <c r="X30" s="145"/>
      <c r="Y30" s="145"/>
      <c r="Z30" s="145"/>
      <c r="AA30" s="145"/>
      <c r="AB30" s="145"/>
      <c r="AC30" s="145"/>
      <c r="AD30" s="145"/>
      <c r="AE30" s="145"/>
      <c r="AF30" s="145"/>
      <c r="AG30" s="145"/>
      <c r="AH30" s="145"/>
      <c r="AI30" s="145"/>
      <c r="AJ30" s="145"/>
      <c r="AK30" s="145"/>
      <c r="AL30" s="145"/>
      <c r="AM30" s="145"/>
      <c r="AN30" s="145"/>
    </row>
    <row r="31" spans="1:40" ht="15" customHeight="1" thickTop="1" x14ac:dyDescent="0.25">
      <c r="A31" s="145"/>
      <c r="B31" s="147"/>
      <c r="C31" s="193"/>
      <c r="D31" s="198"/>
      <c r="E31" s="199"/>
      <c r="F31" s="147"/>
      <c r="G31" s="147"/>
      <c r="H31" s="214"/>
      <c r="I31" s="200"/>
      <c r="J31" s="147"/>
      <c r="K31" s="273" t="s">
        <v>176</v>
      </c>
      <c r="L31" s="273"/>
      <c r="M31" s="273"/>
      <c r="N31" s="273"/>
      <c r="O31" s="273"/>
      <c r="P31" s="273"/>
      <c r="Q31" s="273"/>
      <c r="R31" s="145"/>
      <c r="S31" s="145" t="s">
        <v>171</v>
      </c>
      <c r="T31" s="145"/>
      <c r="U31" s="145"/>
      <c r="V31" s="145"/>
      <c r="W31" s="145"/>
      <c r="X31" s="145"/>
      <c r="Y31" s="145"/>
      <c r="Z31" s="145"/>
      <c r="AA31" s="145"/>
      <c r="AB31" s="145"/>
      <c r="AC31" s="145"/>
      <c r="AD31" s="145"/>
      <c r="AE31" s="145"/>
      <c r="AF31" s="145"/>
      <c r="AG31" s="145"/>
      <c r="AH31" s="145"/>
      <c r="AI31" s="145"/>
      <c r="AJ31" s="145"/>
      <c r="AK31" s="145"/>
      <c r="AL31" s="145"/>
      <c r="AM31" s="145"/>
      <c r="AN31" s="145"/>
    </row>
    <row r="32" spans="1:40" ht="15" customHeight="1" thickBot="1" x14ac:dyDescent="0.3">
      <c r="A32" s="145"/>
      <c r="B32" s="147"/>
      <c r="C32" s="193"/>
      <c r="D32" s="198"/>
      <c r="E32" s="199"/>
      <c r="F32" s="147"/>
      <c r="G32" s="147"/>
      <c r="H32" s="214"/>
      <c r="I32" s="200"/>
      <c r="J32" s="147"/>
      <c r="K32" s="274"/>
      <c r="L32" s="274"/>
      <c r="M32" s="274"/>
      <c r="N32" s="274"/>
      <c r="O32" s="274"/>
      <c r="P32" s="274"/>
      <c r="Q32" s="274"/>
      <c r="R32" s="145"/>
      <c r="S32" s="145"/>
      <c r="T32" s="145"/>
      <c r="U32" s="145"/>
      <c r="V32" s="145"/>
      <c r="W32" s="145"/>
      <c r="X32" s="145"/>
      <c r="Y32" s="145"/>
      <c r="Z32" s="145"/>
      <c r="AA32" s="145"/>
      <c r="AB32" s="145"/>
      <c r="AC32" s="145"/>
      <c r="AD32" s="145"/>
      <c r="AE32" s="145"/>
      <c r="AF32" s="145"/>
      <c r="AG32" s="145"/>
      <c r="AH32" s="145"/>
      <c r="AI32" s="145"/>
      <c r="AJ32" s="145"/>
      <c r="AK32" s="145"/>
      <c r="AL32" s="145"/>
      <c r="AM32" s="145"/>
      <c r="AN32" s="145"/>
    </row>
    <row r="33" spans="1:40" ht="15" customHeight="1" thickTop="1" x14ac:dyDescent="0.25">
      <c r="A33" s="145"/>
      <c r="B33" s="262" t="s">
        <v>86</v>
      </c>
      <c r="C33" s="263"/>
      <c r="D33" s="263"/>
      <c r="E33" s="263"/>
      <c r="F33" s="263"/>
      <c r="G33" s="264"/>
      <c r="H33" s="214"/>
      <c r="I33" s="200"/>
      <c r="J33" s="147"/>
      <c r="K33" s="259" t="s">
        <v>172</v>
      </c>
      <c r="L33" s="260"/>
      <c r="M33" s="260"/>
      <c r="N33" s="260"/>
      <c r="O33" s="260"/>
      <c r="P33" s="260"/>
      <c r="Q33" s="260"/>
      <c r="R33" s="145"/>
      <c r="S33" s="145"/>
      <c r="T33" s="145"/>
      <c r="U33" s="145"/>
      <c r="V33" s="145"/>
      <c r="W33" s="145"/>
      <c r="X33" s="145"/>
      <c r="Y33" s="145"/>
      <c r="Z33" s="145"/>
      <c r="AA33" s="145"/>
      <c r="AB33" s="145"/>
      <c r="AC33" s="145"/>
      <c r="AD33" s="145"/>
      <c r="AE33" s="145"/>
      <c r="AF33" s="145"/>
      <c r="AG33" s="145"/>
      <c r="AH33" s="145"/>
      <c r="AI33" s="145"/>
      <c r="AJ33" s="145"/>
      <c r="AK33" s="145"/>
      <c r="AL33" s="145"/>
      <c r="AM33" s="145"/>
      <c r="AN33" s="145"/>
    </row>
    <row r="34" spans="1:40" ht="15" customHeight="1" x14ac:dyDescent="0.25">
      <c r="A34" s="145"/>
      <c r="B34" s="265"/>
      <c r="C34" s="266"/>
      <c r="D34" s="266"/>
      <c r="E34" s="266"/>
      <c r="F34" s="266"/>
      <c r="G34" s="267"/>
      <c r="H34" s="214"/>
      <c r="I34" s="200"/>
      <c r="J34" s="147"/>
      <c r="K34" s="260"/>
      <c r="L34" s="260"/>
      <c r="M34" s="260"/>
      <c r="N34" s="260"/>
      <c r="O34" s="260"/>
      <c r="P34" s="260"/>
      <c r="Q34" s="260"/>
      <c r="R34" s="145"/>
      <c r="S34" s="145"/>
      <c r="T34" s="145"/>
      <c r="U34" s="145"/>
      <c r="V34" s="145"/>
      <c r="W34" s="145"/>
      <c r="X34" s="145"/>
      <c r="Y34" s="145"/>
      <c r="Z34" s="145"/>
      <c r="AA34" s="145"/>
      <c r="AB34" s="145"/>
      <c r="AC34" s="145"/>
      <c r="AD34" s="145"/>
      <c r="AE34" s="145"/>
      <c r="AF34" s="145"/>
      <c r="AG34" s="145"/>
      <c r="AH34" s="145"/>
      <c r="AI34" s="145"/>
      <c r="AJ34" s="145"/>
      <c r="AK34" s="145"/>
      <c r="AL34" s="145"/>
      <c r="AM34" s="145"/>
      <c r="AN34" s="145"/>
    </row>
    <row r="35" spans="1:40" ht="15" customHeight="1" x14ac:dyDescent="0.25">
      <c r="A35" s="145"/>
      <c r="B35" s="265"/>
      <c r="C35" s="266"/>
      <c r="D35" s="266"/>
      <c r="E35" s="266"/>
      <c r="F35" s="266"/>
      <c r="G35" s="267"/>
      <c r="H35" s="214"/>
      <c r="I35" s="200"/>
      <c r="J35" s="147"/>
      <c r="K35" s="261" t="s">
        <v>173</v>
      </c>
      <c r="L35" s="261"/>
      <c r="M35" s="261"/>
      <c r="N35" s="261"/>
      <c r="O35" s="261"/>
      <c r="P35" s="261"/>
      <c r="Q35" s="261"/>
      <c r="R35" s="145"/>
      <c r="S35" s="145"/>
      <c r="T35" s="145"/>
      <c r="U35" s="145"/>
      <c r="V35" s="145"/>
      <c r="W35" s="145"/>
      <c r="X35" s="145"/>
      <c r="Y35" s="145"/>
      <c r="Z35" s="145"/>
      <c r="AA35" s="145"/>
      <c r="AB35" s="145"/>
      <c r="AC35" s="145"/>
      <c r="AD35" s="145"/>
      <c r="AE35" s="145"/>
      <c r="AF35" s="145"/>
      <c r="AG35" s="145"/>
      <c r="AH35" s="145"/>
      <c r="AI35" s="145"/>
      <c r="AJ35" s="145"/>
      <c r="AK35" s="145"/>
      <c r="AL35" s="145"/>
      <c r="AM35" s="145"/>
      <c r="AN35" s="145"/>
    </row>
    <row r="36" spans="1:40" ht="15" customHeight="1" thickBot="1" x14ac:dyDescent="0.3">
      <c r="A36" s="145"/>
      <c r="B36" s="268"/>
      <c r="C36" s="269"/>
      <c r="D36" s="269"/>
      <c r="E36" s="269"/>
      <c r="F36" s="269"/>
      <c r="G36" s="270"/>
      <c r="H36" s="214"/>
      <c r="I36" s="200"/>
      <c r="J36" s="147"/>
      <c r="K36" s="261"/>
      <c r="L36" s="261"/>
      <c r="M36" s="261"/>
      <c r="N36" s="261"/>
      <c r="O36" s="261"/>
      <c r="P36" s="261"/>
      <c r="Q36" s="261"/>
      <c r="R36" s="145"/>
      <c r="S36" s="145"/>
      <c r="T36" s="145"/>
      <c r="U36" s="145"/>
      <c r="V36" s="145"/>
      <c r="W36" s="145"/>
      <c r="X36" s="145"/>
      <c r="Y36" s="145"/>
      <c r="Z36" s="145"/>
      <c r="AA36" s="145"/>
      <c r="AB36" s="145"/>
      <c r="AC36" s="145"/>
      <c r="AD36" s="145"/>
      <c r="AE36" s="145"/>
      <c r="AF36" s="145"/>
      <c r="AG36" s="145"/>
      <c r="AH36" s="145"/>
      <c r="AI36" s="145"/>
      <c r="AJ36" s="145"/>
      <c r="AK36" s="145"/>
      <c r="AL36" s="145"/>
      <c r="AM36" s="145"/>
      <c r="AN36" s="145"/>
    </row>
    <row r="37" spans="1:40" ht="15" customHeight="1" thickTop="1" x14ac:dyDescent="0.25">
      <c r="A37" s="145"/>
      <c r="B37" s="147"/>
      <c r="C37" s="193"/>
      <c r="D37" s="198"/>
      <c r="E37" s="199"/>
      <c r="F37" s="147"/>
      <c r="G37" s="147"/>
      <c r="H37" s="214"/>
      <c r="I37" s="200"/>
      <c r="J37" s="147"/>
      <c r="K37" s="261" t="s">
        <v>174</v>
      </c>
      <c r="L37" s="261"/>
      <c r="M37" s="261"/>
      <c r="N37" s="261"/>
      <c r="O37" s="261"/>
      <c r="P37" s="261"/>
      <c r="Q37" s="261"/>
      <c r="R37" s="145"/>
      <c r="S37" s="145"/>
      <c r="T37" s="145"/>
      <c r="U37" s="145"/>
      <c r="V37" s="145"/>
      <c r="W37" s="145"/>
      <c r="X37" s="145"/>
      <c r="Y37" s="145"/>
      <c r="Z37" s="145"/>
      <c r="AA37" s="145"/>
      <c r="AB37" s="145"/>
      <c r="AC37" s="145"/>
      <c r="AD37" s="145"/>
      <c r="AE37" s="145"/>
      <c r="AF37" s="145"/>
      <c r="AG37" s="145"/>
      <c r="AH37" s="145"/>
      <c r="AI37" s="145"/>
      <c r="AJ37" s="145"/>
      <c r="AK37" s="145"/>
      <c r="AL37" s="145"/>
      <c r="AM37" s="145"/>
      <c r="AN37" s="145"/>
    </row>
    <row r="38" spans="1:40" ht="15" customHeight="1" x14ac:dyDescent="0.25">
      <c r="A38" s="145"/>
      <c r="B38" s="147"/>
      <c r="C38" s="193"/>
      <c r="D38" s="198"/>
      <c r="E38" s="199"/>
      <c r="F38" s="147"/>
      <c r="G38" s="147"/>
      <c r="H38" s="214"/>
      <c r="I38" s="200"/>
      <c r="J38" s="147"/>
      <c r="K38" s="261"/>
      <c r="L38" s="261"/>
      <c r="M38" s="261"/>
      <c r="N38" s="261"/>
      <c r="O38" s="261"/>
      <c r="P38" s="261"/>
      <c r="Q38" s="261"/>
      <c r="R38" s="145"/>
      <c r="S38" s="145"/>
      <c r="T38" s="145"/>
      <c r="U38" s="145"/>
      <c r="V38" s="145"/>
      <c r="W38" s="145"/>
      <c r="X38" s="145"/>
      <c r="Y38" s="145"/>
      <c r="Z38" s="145"/>
      <c r="AA38" s="145"/>
      <c r="AB38" s="145"/>
      <c r="AC38" s="145"/>
      <c r="AD38" s="145"/>
      <c r="AE38" s="145"/>
      <c r="AF38" s="145"/>
      <c r="AG38" s="145"/>
      <c r="AH38" s="145"/>
      <c r="AI38" s="145"/>
      <c r="AJ38" s="145"/>
      <c r="AK38" s="145"/>
      <c r="AL38" s="145"/>
      <c r="AM38" s="145"/>
      <c r="AN38" s="145"/>
    </row>
    <row r="39" spans="1:40" ht="15" customHeight="1" x14ac:dyDescent="0.25">
      <c r="A39" s="145"/>
      <c r="B39" s="147"/>
      <c r="C39" s="193"/>
      <c r="D39" s="198"/>
      <c r="E39" s="199"/>
      <c r="F39" s="147"/>
      <c r="G39" s="147"/>
      <c r="H39" s="214"/>
      <c r="I39" s="200"/>
      <c r="J39" s="147"/>
      <c r="K39" s="157"/>
      <c r="L39" s="157"/>
      <c r="M39" s="157"/>
      <c r="N39" s="157"/>
      <c r="O39" s="157"/>
      <c r="P39" s="157"/>
      <c r="Q39" s="158"/>
      <c r="R39" s="145"/>
      <c r="S39" s="145"/>
      <c r="T39" s="145"/>
      <c r="U39" s="145"/>
      <c r="V39" s="145"/>
      <c r="W39" s="145"/>
      <c r="X39" s="145"/>
      <c r="Y39" s="145"/>
      <c r="Z39" s="145"/>
      <c r="AA39" s="145"/>
      <c r="AB39" s="145"/>
      <c r="AC39" s="145"/>
      <c r="AD39" s="145"/>
      <c r="AE39" s="145"/>
      <c r="AF39" s="145"/>
      <c r="AG39" s="145"/>
      <c r="AH39" s="145"/>
      <c r="AI39" s="145"/>
      <c r="AJ39" s="145"/>
      <c r="AK39" s="145"/>
      <c r="AL39" s="145"/>
      <c r="AM39" s="145"/>
      <c r="AN39" s="145"/>
    </row>
    <row r="40" spans="1:40" ht="15" customHeight="1" x14ac:dyDescent="0.25">
      <c r="A40" s="145"/>
      <c r="B40" s="147"/>
      <c r="C40" s="193"/>
      <c r="D40" s="199"/>
      <c r="E40" s="199"/>
      <c r="F40" s="147"/>
      <c r="G40" s="147"/>
      <c r="H40" s="215"/>
      <c r="I40" s="201"/>
      <c r="J40" s="147"/>
      <c r="K40" s="194"/>
      <c r="L40" s="195"/>
      <c r="M40" s="195"/>
      <c r="N40" s="195"/>
      <c r="O40" s="195"/>
      <c r="P40" s="195"/>
      <c r="Q40" s="195"/>
      <c r="R40" s="145"/>
      <c r="S40" s="145"/>
      <c r="T40" s="145"/>
      <c r="U40" s="145"/>
      <c r="V40" s="145"/>
      <c r="W40" s="145"/>
      <c r="X40" s="145"/>
      <c r="Y40" s="145"/>
      <c r="Z40" s="145"/>
      <c r="AA40" s="145"/>
      <c r="AB40" s="145"/>
      <c r="AC40" s="145"/>
      <c r="AD40" s="145"/>
      <c r="AE40" s="145"/>
      <c r="AF40" s="145"/>
      <c r="AG40" s="145"/>
      <c r="AH40" s="145"/>
      <c r="AI40" s="145"/>
      <c r="AJ40" s="145"/>
      <c r="AK40" s="145"/>
      <c r="AL40" s="145"/>
      <c r="AM40" s="145"/>
      <c r="AN40" s="145"/>
    </row>
    <row r="41" spans="1:40" ht="15" customHeight="1" x14ac:dyDescent="0.25">
      <c r="A41" s="145"/>
      <c r="B41" s="147"/>
      <c r="C41" s="193"/>
      <c r="D41" s="199"/>
      <c r="E41" s="199"/>
      <c r="F41" s="147"/>
      <c r="G41" s="147"/>
      <c r="H41" s="215"/>
      <c r="I41" s="201"/>
      <c r="J41" s="147"/>
      <c r="K41" s="195"/>
      <c r="L41" s="195"/>
      <c r="M41" s="195"/>
      <c r="N41" s="195"/>
      <c r="O41" s="195"/>
      <c r="P41" s="195"/>
      <c r="Q41" s="195"/>
      <c r="R41" s="145"/>
      <c r="S41" s="145"/>
      <c r="T41" s="145"/>
      <c r="U41" s="145"/>
      <c r="V41" s="145"/>
      <c r="W41" s="145"/>
      <c r="X41" s="145"/>
      <c r="Y41" s="145"/>
      <c r="Z41" s="145"/>
      <c r="AA41" s="145"/>
      <c r="AB41" s="145"/>
      <c r="AC41" s="145"/>
      <c r="AD41" s="145"/>
      <c r="AE41" s="145"/>
      <c r="AF41" s="145"/>
      <c r="AG41" s="145"/>
      <c r="AH41" s="145"/>
      <c r="AI41" s="145"/>
      <c r="AJ41" s="145"/>
      <c r="AK41" s="145"/>
      <c r="AL41" s="145"/>
      <c r="AM41" s="145"/>
      <c r="AN41" s="145"/>
    </row>
    <row r="42" spans="1:40" ht="15" customHeight="1" x14ac:dyDescent="0.25">
      <c r="A42" s="145"/>
      <c r="B42" s="147"/>
      <c r="C42" s="193"/>
      <c r="D42" s="199"/>
      <c r="E42" s="199"/>
      <c r="F42" s="147"/>
      <c r="G42" s="147"/>
      <c r="H42" s="215"/>
      <c r="I42" s="201"/>
      <c r="J42" s="147"/>
      <c r="K42" s="145"/>
      <c r="L42" s="145"/>
      <c r="M42" s="145"/>
      <c r="N42" s="145"/>
      <c r="O42" s="145"/>
      <c r="P42" s="145"/>
      <c r="Q42" s="145"/>
      <c r="R42" s="145"/>
      <c r="S42" s="145"/>
      <c r="T42" s="145"/>
      <c r="U42" s="145"/>
      <c r="V42" s="145"/>
      <c r="W42" s="145"/>
      <c r="X42" s="145"/>
      <c r="Y42" s="145"/>
      <c r="Z42" s="145"/>
      <c r="AA42" s="145"/>
      <c r="AB42" s="145"/>
      <c r="AC42" s="145"/>
      <c r="AD42" s="145"/>
      <c r="AE42" s="145"/>
      <c r="AF42" s="145"/>
      <c r="AG42" s="145"/>
      <c r="AH42" s="145"/>
      <c r="AI42" s="145"/>
      <c r="AJ42" s="145"/>
      <c r="AK42" s="145"/>
      <c r="AL42" s="145"/>
      <c r="AM42" s="145"/>
      <c r="AN42" s="145"/>
    </row>
    <row r="43" spans="1:40" ht="15" customHeight="1" x14ac:dyDescent="0.25">
      <c r="A43" s="145"/>
      <c r="B43" s="145"/>
      <c r="C43" s="193"/>
      <c r="D43" s="199"/>
      <c r="E43" s="199"/>
      <c r="F43" s="147"/>
      <c r="G43" s="147"/>
      <c r="H43" s="215"/>
      <c r="I43" s="201"/>
      <c r="J43" s="145"/>
      <c r="K43" s="196"/>
      <c r="L43" s="195"/>
      <c r="M43" s="195"/>
      <c r="N43" s="195"/>
      <c r="O43" s="195"/>
      <c r="P43" s="195"/>
      <c r="Q43" s="195"/>
      <c r="R43" s="145"/>
      <c r="S43" s="145"/>
      <c r="T43" s="145"/>
      <c r="U43" s="145"/>
      <c r="V43" s="145"/>
      <c r="W43" s="145"/>
      <c r="X43" s="145"/>
      <c r="Y43" s="145"/>
      <c r="Z43" s="145"/>
      <c r="AA43" s="145"/>
      <c r="AB43" s="145"/>
      <c r="AC43" s="145"/>
      <c r="AD43" s="145"/>
      <c r="AE43" s="145"/>
      <c r="AF43" s="145"/>
      <c r="AG43" s="145"/>
      <c r="AH43" s="145"/>
      <c r="AI43" s="145"/>
      <c r="AJ43" s="145"/>
      <c r="AK43" s="145"/>
      <c r="AL43" s="145"/>
      <c r="AM43" s="145"/>
      <c r="AN43" s="145"/>
    </row>
    <row r="44" spans="1:40" ht="15" customHeight="1" x14ac:dyDescent="0.25">
      <c r="A44" s="145"/>
      <c r="B44" s="145"/>
      <c r="C44" s="193"/>
      <c r="D44" s="199"/>
      <c r="E44" s="199"/>
      <c r="F44" s="147"/>
      <c r="G44" s="147"/>
      <c r="H44" s="215"/>
      <c r="I44" s="201"/>
      <c r="J44" s="145"/>
      <c r="K44" s="195"/>
      <c r="L44" s="195"/>
      <c r="M44" s="195"/>
      <c r="N44" s="195"/>
      <c r="O44" s="195"/>
      <c r="P44" s="195"/>
      <c r="Q44" s="195"/>
      <c r="R44" s="145"/>
      <c r="S44" s="145"/>
      <c r="T44" s="145"/>
      <c r="U44" s="145"/>
      <c r="V44" s="145"/>
      <c r="W44" s="145"/>
      <c r="X44" s="145"/>
      <c r="Y44" s="145"/>
      <c r="Z44" s="145"/>
      <c r="AA44" s="145"/>
      <c r="AB44" s="145"/>
      <c r="AC44" s="145"/>
      <c r="AD44" s="145"/>
      <c r="AE44" s="145"/>
      <c r="AF44" s="145"/>
      <c r="AG44" s="145"/>
      <c r="AH44" s="145"/>
      <c r="AI44" s="145"/>
      <c r="AJ44" s="145"/>
      <c r="AK44" s="145"/>
      <c r="AL44" s="145"/>
      <c r="AM44" s="145"/>
      <c r="AN44" s="145"/>
    </row>
    <row r="45" spans="1:40" ht="15" customHeight="1" x14ac:dyDescent="0.25">
      <c r="A45" s="145"/>
      <c r="B45" s="145"/>
      <c r="C45" s="193"/>
      <c r="D45" s="199"/>
      <c r="E45" s="199"/>
      <c r="F45" s="147"/>
      <c r="G45" s="147"/>
      <c r="H45" s="215"/>
      <c r="I45" s="201"/>
      <c r="J45" s="145"/>
      <c r="K45" s="145"/>
      <c r="L45" s="145"/>
      <c r="M45" s="145"/>
      <c r="N45" s="145"/>
      <c r="O45" s="145"/>
      <c r="P45" s="145"/>
      <c r="Q45" s="145"/>
      <c r="R45" s="145"/>
      <c r="S45" s="145"/>
      <c r="T45" s="145"/>
      <c r="U45" s="145"/>
      <c r="V45" s="145"/>
      <c r="W45" s="145"/>
      <c r="X45" s="145"/>
      <c r="Y45" s="145"/>
      <c r="Z45" s="145"/>
      <c r="AA45" s="145"/>
      <c r="AB45" s="145"/>
      <c r="AC45" s="145"/>
      <c r="AD45" s="145"/>
      <c r="AE45" s="145"/>
      <c r="AF45" s="145"/>
      <c r="AG45" s="145"/>
      <c r="AH45" s="145"/>
      <c r="AI45" s="145"/>
      <c r="AJ45" s="145"/>
      <c r="AK45" s="145"/>
      <c r="AL45" s="145"/>
      <c r="AM45" s="145"/>
      <c r="AN45" s="145"/>
    </row>
    <row r="46" spans="1:40" ht="15" customHeight="1" x14ac:dyDescent="0.25">
      <c r="A46" s="145"/>
      <c r="B46" s="145"/>
      <c r="C46" s="193"/>
      <c r="D46" s="199"/>
      <c r="E46" s="199"/>
      <c r="F46" s="147"/>
      <c r="G46" s="147"/>
      <c r="H46" s="215"/>
      <c r="I46" s="201"/>
      <c r="J46" s="145"/>
      <c r="K46" s="197"/>
      <c r="L46" s="195"/>
      <c r="M46" s="195"/>
      <c r="N46" s="195"/>
      <c r="O46" s="195"/>
      <c r="P46" s="195"/>
      <c r="Q46" s="195"/>
      <c r="R46" s="145"/>
      <c r="S46" s="145"/>
      <c r="T46" s="145"/>
      <c r="U46" s="145"/>
      <c r="V46" s="145"/>
      <c r="W46" s="145"/>
      <c r="X46" s="145"/>
      <c r="Y46" s="145"/>
      <c r="Z46" s="145"/>
      <c r="AA46" s="145"/>
      <c r="AB46" s="145"/>
      <c r="AC46" s="145"/>
      <c r="AD46" s="145"/>
      <c r="AE46" s="145"/>
      <c r="AF46" s="145"/>
      <c r="AG46" s="145"/>
      <c r="AH46" s="145"/>
      <c r="AI46" s="145"/>
      <c r="AJ46" s="145"/>
      <c r="AK46" s="145"/>
      <c r="AL46" s="145"/>
      <c r="AM46" s="145"/>
      <c r="AN46" s="145"/>
    </row>
    <row r="47" spans="1:40" ht="15" customHeight="1" x14ac:dyDescent="0.25">
      <c r="A47" s="145"/>
      <c r="B47" s="145"/>
      <c r="C47" s="193"/>
      <c r="D47" s="199"/>
      <c r="E47" s="199"/>
      <c r="F47" s="147"/>
      <c r="G47" s="147"/>
      <c r="H47" s="215"/>
      <c r="I47" s="201"/>
      <c r="J47" s="145"/>
      <c r="K47" s="195"/>
      <c r="L47" s="195"/>
      <c r="M47" s="195"/>
      <c r="N47" s="195"/>
      <c r="O47" s="195"/>
      <c r="P47" s="195"/>
      <c r="Q47" s="195"/>
      <c r="R47" s="145"/>
      <c r="S47" s="145"/>
      <c r="T47" s="145"/>
      <c r="U47" s="145"/>
      <c r="V47" s="145"/>
      <c r="W47" s="145"/>
      <c r="X47" s="145"/>
      <c r="Y47" s="145"/>
      <c r="Z47" s="145"/>
      <c r="AA47" s="145"/>
      <c r="AB47" s="145"/>
      <c r="AC47" s="145"/>
      <c r="AD47" s="145"/>
      <c r="AE47" s="145"/>
      <c r="AF47" s="145"/>
      <c r="AG47" s="145"/>
      <c r="AH47" s="145"/>
      <c r="AI47" s="145"/>
      <c r="AJ47" s="145"/>
      <c r="AK47" s="145"/>
      <c r="AL47" s="145"/>
      <c r="AM47" s="145"/>
      <c r="AN47" s="145"/>
    </row>
    <row r="48" spans="1:40" ht="15" customHeight="1" x14ac:dyDescent="0.25">
      <c r="A48" s="145"/>
      <c r="B48" s="145"/>
      <c r="C48" s="193"/>
      <c r="D48" s="199"/>
      <c r="E48" s="199"/>
      <c r="F48" s="147"/>
      <c r="G48" s="147"/>
      <c r="H48" s="215"/>
      <c r="I48" s="201"/>
      <c r="J48" s="145"/>
      <c r="K48" s="145"/>
      <c r="L48" s="145"/>
      <c r="M48" s="145"/>
      <c r="N48" s="145"/>
      <c r="O48" s="147"/>
      <c r="P48" s="147"/>
      <c r="Q48" s="145"/>
      <c r="R48" s="145"/>
      <c r="S48" s="145"/>
      <c r="T48" s="145"/>
      <c r="U48" s="145"/>
      <c r="V48" s="145"/>
      <c r="W48" s="145"/>
      <c r="X48" s="145"/>
      <c r="Y48" s="145"/>
      <c r="Z48" s="145"/>
      <c r="AA48" s="145"/>
      <c r="AB48" s="145"/>
      <c r="AC48" s="145"/>
      <c r="AD48" s="145"/>
      <c r="AE48" s="145"/>
      <c r="AF48" s="145"/>
      <c r="AG48" s="145"/>
      <c r="AH48" s="145"/>
      <c r="AI48" s="145"/>
      <c r="AJ48" s="145"/>
      <c r="AK48" s="145"/>
      <c r="AL48" s="145"/>
      <c r="AM48" s="145"/>
      <c r="AN48" s="145"/>
    </row>
    <row r="49" spans="1:40" ht="19.5" customHeight="1" x14ac:dyDescent="0.25">
      <c r="A49" s="145"/>
      <c r="B49" s="146"/>
      <c r="C49" s="258"/>
      <c r="D49" s="258"/>
      <c r="E49" s="258"/>
      <c r="F49" s="258"/>
      <c r="G49" s="258"/>
      <c r="H49" s="258"/>
      <c r="I49" s="216"/>
      <c r="J49" s="146"/>
      <c r="K49" s="197"/>
      <c r="L49" s="195"/>
      <c r="M49" s="195"/>
      <c r="N49" s="195"/>
      <c r="O49" s="195"/>
      <c r="P49" s="195"/>
      <c r="Q49" s="195"/>
      <c r="R49" s="148"/>
      <c r="S49" s="145"/>
      <c r="T49" s="145"/>
      <c r="U49" s="145"/>
      <c r="V49" s="145"/>
      <c r="W49" s="145"/>
      <c r="X49" s="145"/>
      <c r="Y49" s="145"/>
      <c r="Z49" s="145"/>
      <c r="AA49" s="145"/>
      <c r="AB49" s="145"/>
      <c r="AC49" s="145"/>
      <c r="AD49" s="145"/>
      <c r="AE49" s="145"/>
      <c r="AF49" s="145"/>
      <c r="AG49" s="145"/>
      <c r="AH49" s="145"/>
      <c r="AI49" s="145"/>
      <c r="AJ49" s="145"/>
      <c r="AK49" s="145"/>
      <c r="AL49" s="145"/>
      <c r="AM49" s="145"/>
      <c r="AN49" s="145"/>
    </row>
    <row r="50" spans="1:40" ht="18" x14ac:dyDescent="0.25">
      <c r="A50" s="145"/>
      <c r="B50" s="145"/>
      <c r="C50" s="258"/>
      <c r="D50" s="258"/>
      <c r="E50" s="258"/>
      <c r="F50" s="258"/>
      <c r="G50" s="258"/>
      <c r="H50" s="258"/>
      <c r="I50" s="216"/>
      <c r="J50" s="145"/>
      <c r="K50" s="195"/>
      <c r="L50" s="195"/>
      <c r="M50" s="195"/>
      <c r="N50" s="195"/>
      <c r="O50" s="195"/>
      <c r="P50" s="195"/>
      <c r="Q50" s="195"/>
      <c r="R50" s="145"/>
      <c r="S50" s="145"/>
      <c r="T50" s="145"/>
      <c r="U50" s="145"/>
      <c r="V50" s="145"/>
      <c r="W50" s="145"/>
      <c r="X50" s="145"/>
      <c r="Y50" s="145"/>
      <c r="Z50" s="145"/>
      <c r="AA50" s="145"/>
      <c r="AB50" s="145"/>
      <c r="AC50" s="145"/>
      <c r="AD50" s="145"/>
      <c r="AE50" s="145"/>
      <c r="AF50" s="145"/>
      <c r="AG50" s="145"/>
      <c r="AH50" s="145"/>
      <c r="AI50" s="145"/>
      <c r="AJ50" s="145"/>
      <c r="AK50" s="145"/>
      <c r="AL50" s="145"/>
      <c r="AM50" s="145"/>
      <c r="AN50" s="145"/>
    </row>
    <row r="51" spans="1:40" x14ac:dyDescent="0.25">
      <c r="A51" s="145"/>
      <c r="B51" s="145"/>
      <c r="C51" s="193"/>
      <c r="D51" s="145"/>
      <c r="E51" s="145"/>
      <c r="F51" s="145"/>
      <c r="G51" s="145"/>
      <c r="H51" s="145"/>
      <c r="I51" s="145"/>
      <c r="J51" s="145"/>
      <c r="K51" s="145"/>
      <c r="L51" s="145"/>
      <c r="M51" s="145"/>
      <c r="N51" s="145"/>
      <c r="O51" s="145"/>
      <c r="P51" s="145"/>
      <c r="Q51" s="145"/>
      <c r="R51" s="145"/>
      <c r="S51" s="145"/>
      <c r="T51" s="145"/>
      <c r="U51" s="145"/>
      <c r="V51" s="145"/>
      <c r="W51" s="145"/>
      <c r="X51" s="145"/>
      <c r="Y51" s="145"/>
      <c r="Z51" s="145"/>
      <c r="AA51" s="145"/>
      <c r="AB51" s="145"/>
      <c r="AC51" s="145"/>
      <c r="AD51" s="145"/>
      <c r="AE51" s="145"/>
      <c r="AF51" s="145"/>
      <c r="AG51" s="145"/>
      <c r="AH51" s="145"/>
      <c r="AI51" s="145"/>
      <c r="AJ51" s="145"/>
      <c r="AK51" s="145"/>
      <c r="AL51" s="145"/>
      <c r="AM51" s="145"/>
      <c r="AN51" s="145"/>
    </row>
    <row r="52" spans="1:40" x14ac:dyDescent="0.25">
      <c r="A52" s="145"/>
      <c r="B52" s="145"/>
      <c r="C52" s="145"/>
      <c r="D52" s="145"/>
      <c r="E52" s="145"/>
      <c r="F52" s="145"/>
      <c r="G52" s="145"/>
      <c r="H52" s="145"/>
      <c r="I52" s="145"/>
      <c r="J52" s="145"/>
      <c r="K52" s="145"/>
      <c r="L52" s="145"/>
      <c r="M52" s="145"/>
      <c r="N52" s="145"/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  <c r="AA52" s="145"/>
      <c r="AB52" s="145"/>
      <c r="AC52" s="145"/>
      <c r="AD52" s="145"/>
      <c r="AE52" s="145"/>
      <c r="AF52" s="145"/>
      <c r="AG52" s="145"/>
      <c r="AH52" s="145"/>
      <c r="AI52" s="145"/>
      <c r="AJ52" s="145"/>
      <c r="AK52" s="145"/>
      <c r="AL52" s="145"/>
      <c r="AM52" s="145"/>
      <c r="AN52" s="145"/>
    </row>
    <row r="53" spans="1:40" x14ac:dyDescent="0.25">
      <c r="A53" s="145"/>
      <c r="B53" s="145"/>
      <c r="C53" s="145"/>
      <c r="D53" s="145"/>
      <c r="E53" s="145"/>
      <c r="F53" s="145"/>
      <c r="G53" s="145"/>
      <c r="H53" s="145"/>
      <c r="I53" s="145"/>
      <c r="J53" s="145"/>
      <c r="K53" s="145"/>
      <c r="L53" s="145"/>
      <c r="M53" s="145"/>
      <c r="N53" s="145"/>
      <c r="O53" s="145"/>
      <c r="P53" s="145"/>
      <c r="Q53" s="145"/>
      <c r="R53" s="145"/>
      <c r="S53" s="145"/>
      <c r="T53" s="145"/>
      <c r="U53" s="145"/>
      <c r="V53" s="145"/>
      <c r="W53" s="145"/>
      <c r="X53" s="145"/>
      <c r="Y53" s="145"/>
      <c r="Z53" s="145"/>
      <c r="AA53" s="145"/>
      <c r="AB53" s="145"/>
      <c r="AC53" s="145"/>
      <c r="AD53" s="145"/>
      <c r="AE53" s="145"/>
      <c r="AF53" s="145"/>
      <c r="AG53" s="145"/>
      <c r="AH53" s="145"/>
      <c r="AI53" s="145"/>
      <c r="AJ53" s="145"/>
      <c r="AK53" s="145"/>
      <c r="AL53" s="145"/>
      <c r="AM53" s="145"/>
      <c r="AN53" s="145"/>
    </row>
    <row r="54" spans="1:40" x14ac:dyDescent="0.25">
      <c r="A54" s="145"/>
      <c r="B54" s="145"/>
      <c r="C54" s="145"/>
      <c r="D54" s="145"/>
      <c r="E54" s="145"/>
      <c r="F54" s="145"/>
      <c r="G54" s="145"/>
      <c r="H54" s="145"/>
      <c r="I54" s="145"/>
      <c r="J54" s="145"/>
      <c r="K54" s="145"/>
      <c r="L54" s="145"/>
      <c r="M54" s="145"/>
      <c r="N54" s="145"/>
      <c r="O54" s="145"/>
      <c r="P54" s="145"/>
      <c r="Q54" s="145"/>
      <c r="R54" s="145"/>
      <c r="S54" s="145"/>
      <c r="T54" s="145"/>
      <c r="U54" s="145"/>
      <c r="V54" s="145"/>
      <c r="W54" s="145"/>
      <c r="X54" s="145"/>
      <c r="Y54" s="145"/>
      <c r="Z54" s="145"/>
      <c r="AA54" s="145"/>
      <c r="AB54" s="145"/>
      <c r="AC54" s="145"/>
      <c r="AD54" s="145"/>
      <c r="AE54" s="145"/>
      <c r="AF54" s="145"/>
      <c r="AG54" s="145"/>
      <c r="AH54" s="145"/>
      <c r="AI54" s="145"/>
      <c r="AJ54" s="145"/>
      <c r="AK54" s="145"/>
      <c r="AL54" s="145"/>
      <c r="AM54" s="145"/>
      <c r="AN54" s="145"/>
    </row>
    <row r="55" spans="1:40" x14ac:dyDescent="0.25">
      <c r="A55" s="145"/>
      <c r="B55" s="145"/>
      <c r="C55" s="145"/>
      <c r="D55" s="145"/>
      <c r="E55" s="145"/>
      <c r="F55" s="145"/>
      <c r="G55" s="145"/>
      <c r="H55" s="145"/>
      <c r="I55" s="145"/>
      <c r="J55" s="145"/>
      <c r="K55" s="145"/>
      <c r="L55" s="145"/>
      <c r="M55" s="145"/>
      <c r="N55" s="145"/>
      <c r="O55" s="145"/>
      <c r="P55" s="145"/>
      <c r="Q55" s="145"/>
      <c r="R55" s="145"/>
      <c r="S55" s="145"/>
      <c r="T55" s="145"/>
      <c r="U55" s="145"/>
      <c r="V55" s="145"/>
      <c r="W55" s="145"/>
      <c r="X55" s="145"/>
      <c r="Y55" s="145"/>
      <c r="Z55" s="145"/>
      <c r="AA55" s="145"/>
      <c r="AB55" s="145"/>
      <c r="AC55" s="145"/>
      <c r="AD55" s="145"/>
      <c r="AE55" s="145"/>
      <c r="AF55" s="145"/>
      <c r="AG55" s="145"/>
      <c r="AH55" s="145"/>
      <c r="AI55" s="145"/>
      <c r="AJ55" s="145"/>
      <c r="AK55" s="145"/>
      <c r="AL55" s="145"/>
      <c r="AM55" s="145"/>
      <c r="AN55" s="145"/>
    </row>
    <row r="56" spans="1:40" x14ac:dyDescent="0.25">
      <c r="A56" s="145"/>
      <c r="B56" s="145"/>
      <c r="C56" s="145"/>
      <c r="D56" s="145"/>
      <c r="E56" s="145"/>
      <c r="F56" s="145"/>
      <c r="G56" s="145"/>
      <c r="H56" s="145"/>
      <c r="I56" s="145"/>
      <c r="J56" s="145"/>
      <c r="K56" s="145"/>
      <c r="L56" s="145"/>
      <c r="M56" s="145"/>
      <c r="N56" s="145"/>
      <c r="O56" s="145"/>
      <c r="P56" s="145"/>
      <c r="Q56" s="145"/>
      <c r="R56" s="145"/>
      <c r="S56" s="145"/>
      <c r="T56" s="145"/>
      <c r="U56" s="145"/>
      <c r="V56" s="145"/>
      <c r="W56" s="145"/>
      <c r="X56" s="145"/>
      <c r="Y56" s="145"/>
      <c r="Z56" s="145"/>
      <c r="AA56" s="145"/>
      <c r="AB56" s="145"/>
      <c r="AC56" s="145"/>
      <c r="AD56" s="145"/>
      <c r="AE56" s="145"/>
      <c r="AF56" s="145"/>
      <c r="AG56" s="145"/>
      <c r="AH56" s="145"/>
      <c r="AI56" s="145"/>
      <c r="AJ56" s="145"/>
      <c r="AK56" s="145"/>
      <c r="AL56" s="145"/>
      <c r="AM56" s="145"/>
      <c r="AN56" s="145"/>
    </row>
    <row r="57" spans="1:40" x14ac:dyDescent="0.25">
      <c r="A57" s="145"/>
      <c r="B57" s="145"/>
      <c r="C57" s="145"/>
      <c r="D57" s="145"/>
      <c r="E57" s="145"/>
      <c r="F57" s="145"/>
      <c r="G57" s="145"/>
      <c r="H57" s="145"/>
      <c r="I57" s="145"/>
      <c r="J57" s="145"/>
      <c r="K57" s="145"/>
      <c r="L57" s="145"/>
      <c r="M57" s="145"/>
      <c r="N57" s="145"/>
      <c r="O57" s="145"/>
      <c r="P57" s="145"/>
      <c r="Q57" s="145"/>
      <c r="R57" s="145"/>
      <c r="S57" s="145"/>
      <c r="T57" s="145"/>
      <c r="U57" s="145"/>
      <c r="V57" s="145"/>
      <c r="W57" s="145"/>
      <c r="X57" s="145"/>
      <c r="Y57" s="145"/>
      <c r="Z57" s="145"/>
      <c r="AA57" s="145"/>
      <c r="AB57" s="145"/>
      <c r="AC57" s="145"/>
      <c r="AD57" s="145"/>
      <c r="AE57" s="145"/>
      <c r="AF57" s="145"/>
      <c r="AG57" s="145"/>
      <c r="AH57" s="145"/>
      <c r="AI57" s="145"/>
      <c r="AJ57" s="145"/>
      <c r="AK57" s="145"/>
      <c r="AL57" s="145"/>
      <c r="AM57" s="145"/>
      <c r="AN57" s="145"/>
    </row>
    <row r="58" spans="1:40" x14ac:dyDescent="0.25">
      <c r="A58" s="145"/>
      <c r="B58" s="145"/>
      <c r="C58" s="145"/>
      <c r="D58" s="145"/>
      <c r="E58" s="145"/>
      <c r="F58" s="145"/>
      <c r="G58" s="145"/>
      <c r="H58" s="145"/>
      <c r="I58" s="145"/>
      <c r="J58" s="145"/>
      <c r="K58" s="145"/>
      <c r="L58" s="145"/>
      <c r="M58" s="145"/>
      <c r="N58" s="145"/>
      <c r="O58" s="145"/>
      <c r="P58" s="145"/>
      <c r="Q58" s="145"/>
      <c r="R58" s="145"/>
      <c r="S58" s="145"/>
      <c r="T58" s="145"/>
      <c r="U58" s="145"/>
      <c r="V58" s="145"/>
      <c r="W58" s="145"/>
      <c r="X58" s="145"/>
      <c r="Y58" s="145"/>
      <c r="Z58" s="145"/>
      <c r="AA58" s="145"/>
      <c r="AB58" s="145"/>
      <c r="AC58" s="145"/>
      <c r="AD58" s="145"/>
      <c r="AE58" s="145"/>
      <c r="AF58" s="145"/>
      <c r="AG58" s="145"/>
      <c r="AH58" s="145"/>
      <c r="AI58" s="145"/>
      <c r="AJ58" s="145"/>
      <c r="AK58" s="145"/>
      <c r="AL58" s="145"/>
      <c r="AM58" s="145"/>
      <c r="AN58" s="145"/>
    </row>
    <row r="59" spans="1:40" x14ac:dyDescent="0.25">
      <c r="A59" s="145"/>
      <c r="B59" s="145"/>
      <c r="C59" s="145"/>
      <c r="D59" s="145"/>
      <c r="E59" s="145"/>
      <c r="F59" s="145"/>
      <c r="G59" s="145"/>
      <c r="H59" s="145"/>
      <c r="I59" s="145"/>
      <c r="J59" s="145"/>
      <c r="K59" s="145"/>
      <c r="L59" s="145"/>
      <c r="M59" s="145"/>
      <c r="N59" s="145"/>
      <c r="O59" s="145"/>
      <c r="P59" s="145"/>
      <c r="Q59" s="145"/>
      <c r="R59" s="145"/>
      <c r="S59" s="145"/>
      <c r="T59" s="145"/>
      <c r="U59" s="145"/>
      <c r="V59" s="145"/>
      <c r="W59" s="145"/>
      <c r="X59" s="145"/>
      <c r="Y59" s="145"/>
      <c r="Z59" s="145"/>
      <c r="AA59" s="145"/>
      <c r="AB59" s="145"/>
      <c r="AC59" s="145"/>
      <c r="AD59" s="145"/>
      <c r="AE59" s="145"/>
      <c r="AF59" s="145"/>
      <c r="AG59" s="145"/>
      <c r="AH59" s="145"/>
      <c r="AI59" s="145"/>
      <c r="AJ59" s="145"/>
      <c r="AK59" s="145"/>
      <c r="AL59" s="145"/>
      <c r="AM59" s="145"/>
      <c r="AN59" s="145"/>
    </row>
    <row r="60" spans="1:40" x14ac:dyDescent="0.25">
      <c r="A60" s="145"/>
      <c r="B60" s="145"/>
      <c r="C60" s="145"/>
      <c r="D60" s="145"/>
      <c r="E60" s="145"/>
      <c r="F60" s="145"/>
      <c r="G60" s="145"/>
      <c r="H60" s="145"/>
      <c r="I60" s="145"/>
      <c r="J60" s="145"/>
      <c r="K60" s="145"/>
      <c r="L60" s="145"/>
      <c r="M60" s="145"/>
      <c r="N60" s="145"/>
      <c r="O60" s="145"/>
      <c r="P60" s="145"/>
      <c r="Q60" s="145"/>
      <c r="R60" s="145"/>
      <c r="S60" s="145"/>
      <c r="T60" s="145"/>
      <c r="U60" s="145"/>
      <c r="V60" s="145"/>
      <c r="W60" s="145"/>
      <c r="X60" s="145"/>
      <c r="Y60" s="145"/>
      <c r="Z60" s="145"/>
      <c r="AA60" s="145"/>
      <c r="AB60" s="145"/>
      <c r="AC60" s="145"/>
      <c r="AD60" s="145"/>
      <c r="AE60" s="145"/>
      <c r="AF60" s="145"/>
      <c r="AG60" s="145"/>
      <c r="AH60" s="145"/>
      <c r="AI60" s="145"/>
      <c r="AJ60" s="145"/>
      <c r="AK60" s="145"/>
      <c r="AL60" s="145"/>
      <c r="AM60" s="145"/>
      <c r="AN60" s="145"/>
    </row>
    <row r="61" spans="1:40" x14ac:dyDescent="0.25">
      <c r="A61" s="145"/>
      <c r="B61" s="145"/>
      <c r="C61" s="145"/>
      <c r="D61" s="145"/>
      <c r="E61" s="145"/>
      <c r="F61" s="145"/>
      <c r="G61" s="145"/>
      <c r="H61" s="145"/>
      <c r="I61" s="145"/>
      <c r="J61" s="145"/>
      <c r="K61" s="145"/>
      <c r="L61" s="145"/>
      <c r="M61" s="145"/>
      <c r="N61" s="145"/>
      <c r="O61" s="145"/>
      <c r="P61" s="145"/>
      <c r="Q61" s="145"/>
      <c r="R61" s="145"/>
      <c r="S61" s="145"/>
      <c r="T61" s="145"/>
      <c r="U61" s="145"/>
      <c r="V61" s="145"/>
      <c r="W61" s="145"/>
      <c r="X61" s="145"/>
      <c r="Y61" s="145"/>
      <c r="Z61" s="145"/>
      <c r="AA61" s="145"/>
      <c r="AB61" s="145"/>
      <c r="AC61" s="145"/>
      <c r="AD61" s="145"/>
      <c r="AE61" s="145"/>
      <c r="AF61" s="145"/>
      <c r="AG61" s="145"/>
      <c r="AH61" s="145"/>
      <c r="AI61" s="145"/>
      <c r="AJ61" s="145"/>
      <c r="AK61" s="145"/>
      <c r="AL61" s="145"/>
      <c r="AM61" s="145"/>
      <c r="AN61" s="145"/>
    </row>
    <row r="62" spans="1:40" x14ac:dyDescent="0.25">
      <c r="A62" s="145"/>
      <c r="B62" s="145"/>
      <c r="C62" s="145"/>
      <c r="D62" s="145"/>
      <c r="E62" s="145"/>
      <c r="F62" s="145"/>
      <c r="G62" s="145"/>
      <c r="H62" s="145"/>
      <c r="I62" s="145"/>
      <c r="J62" s="145"/>
      <c r="K62" s="145"/>
      <c r="L62" s="145"/>
      <c r="M62" s="145"/>
      <c r="N62" s="145"/>
      <c r="O62" s="145"/>
      <c r="P62" s="145"/>
      <c r="Q62" s="145"/>
      <c r="R62" s="145"/>
      <c r="S62" s="145"/>
      <c r="T62" s="145"/>
      <c r="U62" s="145"/>
      <c r="V62" s="145"/>
      <c r="W62" s="145"/>
      <c r="X62" s="145"/>
      <c r="Y62" s="145"/>
      <c r="Z62" s="145"/>
      <c r="AA62" s="145"/>
      <c r="AB62" s="145"/>
      <c r="AC62" s="145"/>
      <c r="AD62" s="145"/>
      <c r="AE62" s="145"/>
      <c r="AF62" s="145"/>
      <c r="AG62" s="145"/>
      <c r="AH62" s="145"/>
      <c r="AI62" s="145"/>
      <c r="AJ62" s="145"/>
      <c r="AK62" s="145"/>
      <c r="AL62" s="145"/>
      <c r="AM62" s="145"/>
      <c r="AN62" s="145"/>
    </row>
    <row r="63" spans="1:40" x14ac:dyDescent="0.25">
      <c r="A63" s="145"/>
      <c r="B63" s="145"/>
      <c r="C63" s="145"/>
      <c r="D63" s="145"/>
      <c r="E63" s="145"/>
      <c r="F63" s="145"/>
      <c r="G63" s="145"/>
      <c r="H63" s="145"/>
      <c r="I63" s="145"/>
      <c r="J63" s="145"/>
      <c r="K63" s="145"/>
      <c r="L63" s="145"/>
      <c r="M63" s="145"/>
      <c r="N63" s="145"/>
      <c r="O63" s="145"/>
      <c r="P63" s="145"/>
      <c r="Q63" s="145"/>
      <c r="R63" s="145"/>
      <c r="S63" s="145"/>
      <c r="T63" s="145"/>
      <c r="U63" s="145"/>
      <c r="V63" s="145"/>
      <c r="W63" s="145"/>
      <c r="X63" s="145"/>
      <c r="Y63" s="145"/>
      <c r="Z63" s="145"/>
      <c r="AA63" s="145"/>
      <c r="AB63" s="145"/>
      <c r="AC63" s="145"/>
      <c r="AD63" s="145"/>
      <c r="AE63" s="145"/>
      <c r="AF63" s="145"/>
      <c r="AG63" s="145"/>
      <c r="AH63" s="145"/>
      <c r="AI63" s="145"/>
      <c r="AJ63" s="145"/>
      <c r="AK63" s="145"/>
      <c r="AL63" s="145"/>
      <c r="AM63" s="145"/>
      <c r="AN63" s="145"/>
    </row>
    <row r="64" spans="1:40" x14ac:dyDescent="0.25">
      <c r="A64" s="145"/>
      <c r="B64" s="145"/>
      <c r="C64" s="145"/>
      <c r="D64" s="145"/>
      <c r="E64" s="145"/>
      <c r="F64" s="145"/>
      <c r="G64" s="145"/>
      <c r="H64" s="145"/>
      <c r="I64" s="145"/>
      <c r="J64" s="145"/>
      <c r="K64" s="145"/>
      <c r="L64" s="145"/>
      <c r="M64" s="145"/>
      <c r="N64" s="145"/>
      <c r="O64" s="145"/>
      <c r="P64" s="145"/>
      <c r="Q64" s="145"/>
      <c r="R64" s="145"/>
      <c r="S64" s="145"/>
      <c r="T64" s="145"/>
      <c r="U64" s="145"/>
      <c r="V64" s="145"/>
      <c r="W64" s="145"/>
      <c r="X64" s="145"/>
      <c r="Y64" s="145"/>
      <c r="Z64" s="145"/>
      <c r="AA64" s="145"/>
      <c r="AB64" s="145"/>
      <c r="AC64" s="145"/>
      <c r="AD64" s="145"/>
      <c r="AE64" s="145"/>
      <c r="AF64" s="145"/>
      <c r="AG64" s="145"/>
      <c r="AH64" s="145"/>
      <c r="AI64" s="145"/>
      <c r="AJ64" s="145"/>
      <c r="AK64" s="145"/>
      <c r="AL64" s="145"/>
      <c r="AM64" s="145"/>
      <c r="AN64" s="145"/>
    </row>
    <row r="65" spans="1:40" x14ac:dyDescent="0.25">
      <c r="A65" s="145"/>
      <c r="B65" s="145"/>
      <c r="C65" s="145"/>
      <c r="D65" s="145"/>
      <c r="E65" s="145"/>
      <c r="F65" s="145"/>
      <c r="G65" s="145"/>
      <c r="H65" s="145"/>
      <c r="I65" s="145"/>
      <c r="J65" s="145"/>
      <c r="K65" s="145"/>
      <c r="L65" s="145"/>
      <c r="M65" s="145"/>
      <c r="N65" s="145"/>
      <c r="O65" s="145"/>
      <c r="P65" s="145"/>
      <c r="Q65" s="145"/>
      <c r="R65" s="145"/>
      <c r="S65" s="145"/>
      <c r="T65" s="145"/>
      <c r="U65" s="145"/>
      <c r="V65" s="145"/>
      <c r="W65" s="145"/>
      <c r="X65" s="145"/>
      <c r="Y65" s="145"/>
      <c r="Z65" s="145"/>
      <c r="AA65" s="145"/>
      <c r="AB65" s="145"/>
      <c r="AC65" s="145"/>
      <c r="AD65" s="145"/>
      <c r="AE65" s="145"/>
      <c r="AF65" s="145"/>
      <c r="AG65" s="145"/>
      <c r="AH65" s="145"/>
      <c r="AI65" s="145"/>
      <c r="AJ65" s="145"/>
      <c r="AK65" s="145"/>
      <c r="AL65" s="145"/>
      <c r="AM65" s="145"/>
      <c r="AN65" s="145"/>
    </row>
    <row r="66" spans="1:40" x14ac:dyDescent="0.25">
      <c r="A66" s="145"/>
      <c r="B66" s="145"/>
      <c r="C66" s="145"/>
      <c r="D66" s="145"/>
      <c r="E66" s="145"/>
      <c r="F66" s="145"/>
      <c r="G66" s="145"/>
      <c r="H66" s="145"/>
      <c r="I66" s="145"/>
      <c r="J66" s="145"/>
      <c r="K66" s="145"/>
      <c r="L66" s="145"/>
      <c r="M66" s="145"/>
      <c r="N66" s="145"/>
      <c r="O66" s="145"/>
      <c r="P66" s="145"/>
      <c r="Q66" s="145"/>
      <c r="R66" s="145"/>
      <c r="S66" s="145"/>
      <c r="T66" s="145"/>
      <c r="U66" s="145"/>
      <c r="V66" s="145"/>
      <c r="W66" s="145"/>
      <c r="X66" s="145"/>
      <c r="Y66" s="145"/>
      <c r="Z66" s="145"/>
      <c r="AA66" s="145"/>
      <c r="AB66" s="145"/>
      <c r="AC66" s="145"/>
      <c r="AD66" s="145"/>
      <c r="AE66" s="145"/>
      <c r="AF66" s="145"/>
      <c r="AG66" s="145"/>
      <c r="AH66" s="145"/>
      <c r="AI66" s="145"/>
      <c r="AJ66" s="145"/>
      <c r="AK66" s="145"/>
      <c r="AL66" s="145"/>
      <c r="AM66" s="145"/>
      <c r="AN66" s="145"/>
    </row>
    <row r="67" spans="1:40" x14ac:dyDescent="0.25">
      <c r="A67" s="145"/>
      <c r="B67" s="145"/>
      <c r="C67" s="145"/>
      <c r="D67" s="145"/>
      <c r="E67" s="145"/>
      <c r="F67" s="145"/>
      <c r="G67" s="145"/>
      <c r="H67" s="145"/>
      <c r="I67" s="145"/>
      <c r="J67" s="145"/>
      <c r="K67" s="145"/>
      <c r="L67" s="145"/>
      <c r="M67" s="145"/>
      <c r="N67" s="145"/>
      <c r="O67" s="145"/>
      <c r="P67" s="145"/>
      <c r="Q67" s="145"/>
      <c r="R67" s="145"/>
      <c r="S67" s="145"/>
      <c r="T67" s="145"/>
      <c r="U67" s="145"/>
      <c r="V67" s="145"/>
      <c r="W67" s="145"/>
      <c r="X67" s="145"/>
      <c r="Y67" s="145"/>
      <c r="Z67" s="145"/>
      <c r="AA67" s="145"/>
      <c r="AB67" s="145"/>
      <c r="AC67" s="145"/>
      <c r="AD67" s="145"/>
      <c r="AE67" s="145"/>
      <c r="AF67" s="145"/>
      <c r="AG67" s="145"/>
      <c r="AH67" s="145"/>
      <c r="AI67" s="145"/>
      <c r="AJ67" s="145"/>
      <c r="AK67" s="145"/>
      <c r="AL67" s="145"/>
      <c r="AM67" s="145"/>
      <c r="AN67" s="145"/>
    </row>
    <row r="68" spans="1:40" x14ac:dyDescent="0.25">
      <c r="A68" s="145"/>
      <c r="B68" s="145"/>
      <c r="C68" s="145"/>
      <c r="D68" s="145"/>
      <c r="E68" s="145"/>
      <c r="F68" s="145"/>
      <c r="G68" s="145"/>
      <c r="H68" s="145"/>
      <c r="I68" s="145"/>
      <c r="J68" s="145"/>
      <c r="K68" s="145"/>
      <c r="L68" s="145"/>
      <c r="M68" s="145"/>
      <c r="N68" s="145"/>
      <c r="O68" s="145"/>
      <c r="P68" s="145"/>
      <c r="Q68" s="145"/>
      <c r="R68" s="145"/>
      <c r="S68" s="145"/>
      <c r="T68" s="145"/>
      <c r="U68" s="145"/>
      <c r="V68" s="145"/>
      <c r="W68" s="145"/>
      <c r="X68" s="145"/>
      <c r="Y68" s="145"/>
      <c r="Z68" s="145"/>
      <c r="AA68" s="145"/>
      <c r="AB68" s="145"/>
      <c r="AC68" s="145"/>
      <c r="AD68" s="145"/>
      <c r="AE68" s="145"/>
      <c r="AF68" s="145"/>
      <c r="AG68" s="145"/>
      <c r="AH68" s="145"/>
      <c r="AI68" s="145"/>
      <c r="AJ68" s="145"/>
      <c r="AK68" s="145"/>
      <c r="AL68" s="145"/>
      <c r="AM68" s="145"/>
      <c r="AN68" s="145"/>
    </row>
    <row r="69" spans="1:40" x14ac:dyDescent="0.25">
      <c r="A69" s="145"/>
      <c r="B69" s="145"/>
      <c r="C69" s="145"/>
      <c r="D69" s="145"/>
      <c r="E69" s="145"/>
      <c r="F69" s="145"/>
      <c r="G69" s="145"/>
      <c r="H69" s="145"/>
      <c r="I69" s="145"/>
      <c r="J69" s="145"/>
      <c r="K69" s="145"/>
      <c r="L69" s="145"/>
      <c r="M69" s="145"/>
      <c r="N69" s="145"/>
      <c r="O69" s="145"/>
      <c r="P69" s="145"/>
      <c r="Q69" s="145"/>
      <c r="R69" s="145"/>
      <c r="S69" s="145"/>
      <c r="T69" s="145"/>
      <c r="U69" s="145"/>
      <c r="V69" s="145"/>
      <c r="W69" s="145"/>
      <c r="X69" s="145"/>
      <c r="Y69" s="145"/>
      <c r="Z69" s="145"/>
      <c r="AA69" s="145"/>
      <c r="AB69" s="145"/>
      <c r="AC69" s="145"/>
      <c r="AD69" s="145"/>
      <c r="AE69" s="145"/>
      <c r="AF69" s="145"/>
      <c r="AG69" s="145"/>
      <c r="AH69" s="145"/>
      <c r="AI69" s="145"/>
      <c r="AJ69" s="145"/>
      <c r="AK69" s="145"/>
      <c r="AL69" s="145"/>
      <c r="AM69" s="145"/>
      <c r="AN69" s="145"/>
    </row>
    <row r="70" spans="1:40" x14ac:dyDescent="0.25">
      <c r="A70" s="145"/>
      <c r="B70" s="145"/>
      <c r="C70" s="145"/>
      <c r="D70" s="145"/>
      <c r="E70" s="145"/>
      <c r="F70" s="145"/>
      <c r="G70" s="145"/>
      <c r="H70" s="145"/>
      <c r="I70" s="145"/>
      <c r="J70" s="145"/>
      <c r="K70" s="145"/>
      <c r="L70" s="145"/>
      <c r="M70" s="145"/>
      <c r="N70" s="145"/>
      <c r="O70" s="145"/>
      <c r="P70" s="145"/>
      <c r="Q70" s="145"/>
      <c r="R70" s="145"/>
      <c r="S70" s="145"/>
      <c r="T70" s="145"/>
      <c r="U70" s="145"/>
      <c r="V70" s="145"/>
      <c r="W70" s="145"/>
      <c r="X70" s="145"/>
      <c r="Y70" s="145"/>
      <c r="Z70" s="145"/>
      <c r="AA70" s="145"/>
      <c r="AB70" s="145"/>
      <c r="AC70" s="145"/>
      <c r="AD70" s="145"/>
      <c r="AE70" s="145"/>
      <c r="AF70" s="145"/>
      <c r="AG70" s="145"/>
      <c r="AH70" s="145"/>
      <c r="AI70" s="145"/>
      <c r="AJ70" s="145"/>
      <c r="AK70" s="145"/>
      <c r="AL70" s="145"/>
      <c r="AM70" s="145"/>
      <c r="AN70" s="145"/>
    </row>
    <row r="71" spans="1:40" x14ac:dyDescent="0.25">
      <c r="A71" s="145"/>
      <c r="B71" s="145"/>
      <c r="C71" s="145"/>
      <c r="D71" s="145"/>
      <c r="E71" s="145"/>
      <c r="F71" s="145"/>
      <c r="G71" s="145"/>
      <c r="H71" s="145"/>
      <c r="I71" s="145"/>
      <c r="J71" s="145"/>
      <c r="K71" s="145"/>
      <c r="L71" s="145"/>
      <c r="M71" s="145"/>
      <c r="N71" s="145"/>
      <c r="O71" s="145"/>
      <c r="P71" s="145"/>
      <c r="Q71" s="145"/>
      <c r="R71" s="145"/>
      <c r="S71" s="145"/>
      <c r="T71" s="145"/>
      <c r="U71" s="145"/>
      <c r="V71" s="145"/>
      <c r="W71" s="145"/>
      <c r="X71" s="145"/>
      <c r="Y71" s="145"/>
      <c r="Z71" s="145"/>
      <c r="AA71" s="145"/>
      <c r="AB71" s="145"/>
      <c r="AC71" s="145"/>
      <c r="AD71" s="145"/>
      <c r="AE71" s="145"/>
      <c r="AF71" s="145"/>
      <c r="AG71" s="145"/>
      <c r="AH71" s="145"/>
      <c r="AI71" s="145"/>
      <c r="AJ71" s="145"/>
      <c r="AK71" s="145"/>
      <c r="AL71" s="145"/>
      <c r="AM71" s="145"/>
      <c r="AN71" s="145"/>
    </row>
    <row r="72" spans="1:40" x14ac:dyDescent="0.25">
      <c r="A72" s="145"/>
      <c r="B72" s="145"/>
      <c r="C72" s="145"/>
      <c r="D72" s="145"/>
      <c r="E72" s="145"/>
      <c r="F72" s="145"/>
      <c r="G72" s="145"/>
      <c r="H72" s="145"/>
      <c r="I72" s="145"/>
      <c r="J72" s="145"/>
      <c r="K72" s="145"/>
      <c r="L72" s="145"/>
      <c r="M72" s="145"/>
      <c r="N72" s="145"/>
      <c r="O72" s="145"/>
      <c r="P72" s="145"/>
      <c r="Q72" s="145"/>
      <c r="R72" s="145"/>
      <c r="S72" s="145"/>
      <c r="T72" s="145"/>
      <c r="U72" s="145"/>
      <c r="V72" s="145"/>
      <c r="W72" s="145"/>
      <c r="X72" s="145"/>
      <c r="Y72" s="145"/>
      <c r="Z72" s="145"/>
      <c r="AA72" s="145"/>
      <c r="AB72" s="145"/>
      <c r="AC72" s="145"/>
      <c r="AD72" s="145"/>
      <c r="AE72" s="145"/>
      <c r="AF72" s="145"/>
      <c r="AG72" s="145"/>
      <c r="AH72" s="145"/>
      <c r="AI72" s="145"/>
      <c r="AJ72" s="145"/>
      <c r="AK72" s="145"/>
      <c r="AL72" s="145"/>
      <c r="AM72" s="145"/>
      <c r="AN72" s="145"/>
    </row>
    <row r="73" spans="1:40" x14ac:dyDescent="0.25">
      <c r="A73" s="145"/>
      <c r="B73" s="145"/>
      <c r="C73" s="145"/>
      <c r="D73" s="145"/>
      <c r="E73" s="145"/>
      <c r="F73" s="145"/>
      <c r="G73" s="145"/>
      <c r="H73" s="145"/>
      <c r="I73" s="145"/>
      <c r="J73" s="145"/>
      <c r="K73" s="145"/>
      <c r="L73" s="145"/>
      <c r="M73" s="145"/>
      <c r="N73" s="145"/>
      <c r="O73" s="145"/>
      <c r="P73" s="145"/>
      <c r="Q73" s="145"/>
      <c r="R73" s="145"/>
      <c r="S73" s="145"/>
      <c r="T73" s="145"/>
      <c r="U73" s="145"/>
      <c r="V73" s="145"/>
      <c r="W73" s="145"/>
      <c r="X73" s="145"/>
      <c r="Y73" s="145"/>
      <c r="Z73" s="145"/>
      <c r="AA73" s="145"/>
      <c r="AB73" s="145"/>
      <c r="AC73" s="145"/>
      <c r="AD73" s="145"/>
      <c r="AE73" s="145"/>
      <c r="AF73" s="145"/>
      <c r="AG73" s="145"/>
      <c r="AH73" s="145"/>
      <c r="AI73" s="145"/>
      <c r="AJ73" s="145"/>
      <c r="AK73" s="145"/>
      <c r="AL73" s="145"/>
      <c r="AM73" s="145"/>
      <c r="AN73" s="145"/>
    </row>
    <row r="74" spans="1:40" x14ac:dyDescent="0.25">
      <c r="A74" s="145"/>
      <c r="B74" s="145"/>
      <c r="C74" s="145"/>
      <c r="D74" s="145"/>
      <c r="E74" s="145"/>
      <c r="F74" s="145"/>
      <c r="G74" s="145"/>
      <c r="H74" s="145"/>
      <c r="I74" s="145"/>
      <c r="J74" s="145"/>
      <c r="K74" s="145"/>
      <c r="L74" s="145"/>
      <c r="M74" s="145"/>
      <c r="N74" s="145"/>
      <c r="O74" s="145"/>
      <c r="P74" s="145"/>
      <c r="Q74" s="145"/>
      <c r="R74" s="145"/>
      <c r="S74" s="145"/>
      <c r="T74" s="145"/>
      <c r="U74" s="145"/>
      <c r="V74" s="145"/>
      <c r="W74" s="145"/>
      <c r="X74" s="145"/>
      <c r="Y74" s="145"/>
      <c r="Z74" s="145"/>
      <c r="AA74" s="145"/>
      <c r="AB74" s="145"/>
      <c r="AC74" s="145"/>
      <c r="AD74" s="145"/>
      <c r="AE74" s="145"/>
      <c r="AF74" s="145"/>
      <c r="AG74" s="145"/>
      <c r="AH74" s="145"/>
      <c r="AI74" s="145"/>
      <c r="AJ74" s="145"/>
      <c r="AK74" s="145"/>
      <c r="AL74" s="145"/>
      <c r="AM74" s="145"/>
      <c r="AN74" s="145"/>
    </row>
    <row r="75" spans="1:40" x14ac:dyDescent="0.25">
      <c r="A75" s="145"/>
      <c r="B75" s="145"/>
      <c r="C75" s="145"/>
      <c r="D75" s="145"/>
      <c r="E75" s="145"/>
      <c r="F75" s="145"/>
      <c r="G75" s="145"/>
      <c r="H75" s="145"/>
      <c r="I75" s="145"/>
      <c r="J75" s="145"/>
      <c r="K75" s="145"/>
      <c r="L75" s="145"/>
      <c r="M75" s="145"/>
      <c r="N75" s="145"/>
      <c r="O75" s="145"/>
      <c r="P75" s="145"/>
      <c r="Q75" s="145"/>
      <c r="R75" s="145"/>
      <c r="S75" s="145"/>
      <c r="T75" s="145"/>
      <c r="U75" s="145"/>
      <c r="V75" s="145"/>
      <c r="W75" s="145"/>
      <c r="X75" s="145"/>
      <c r="Y75" s="145"/>
      <c r="Z75" s="145"/>
      <c r="AA75" s="145"/>
      <c r="AB75" s="145"/>
      <c r="AC75" s="145"/>
      <c r="AD75" s="145"/>
      <c r="AE75" s="145"/>
      <c r="AF75" s="145"/>
      <c r="AG75" s="145"/>
      <c r="AH75" s="145"/>
      <c r="AI75" s="145"/>
      <c r="AJ75" s="145"/>
      <c r="AK75" s="145"/>
      <c r="AL75" s="145"/>
      <c r="AM75" s="145"/>
      <c r="AN75" s="145"/>
    </row>
    <row r="76" spans="1:40" x14ac:dyDescent="0.25">
      <c r="A76" s="145"/>
      <c r="B76" s="145"/>
      <c r="C76" s="145"/>
      <c r="D76" s="145"/>
      <c r="E76" s="145"/>
      <c r="F76" s="145"/>
      <c r="G76" s="145"/>
      <c r="H76" s="145"/>
      <c r="I76" s="145"/>
      <c r="J76" s="145"/>
      <c r="K76" s="145"/>
      <c r="L76" s="145"/>
      <c r="M76" s="145"/>
      <c r="N76" s="145"/>
      <c r="O76" s="145"/>
      <c r="P76" s="145"/>
      <c r="Q76" s="145"/>
      <c r="R76" s="145"/>
      <c r="S76" s="145"/>
      <c r="T76" s="145"/>
      <c r="U76" s="145"/>
      <c r="V76" s="145"/>
      <c r="W76" s="145"/>
      <c r="X76" s="145"/>
      <c r="Y76" s="145"/>
      <c r="Z76" s="145"/>
      <c r="AA76" s="145"/>
      <c r="AB76" s="145"/>
      <c r="AC76" s="145"/>
      <c r="AD76" s="145"/>
      <c r="AE76" s="145"/>
      <c r="AF76" s="145"/>
      <c r="AG76" s="145"/>
      <c r="AH76" s="145"/>
      <c r="AI76" s="145"/>
      <c r="AJ76" s="145"/>
      <c r="AK76" s="145"/>
      <c r="AL76" s="145"/>
      <c r="AM76" s="145"/>
      <c r="AN76" s="145"/>
    </row>
    <row r="77" spans="1:40" x14ac:dyDescent="0.25">
      <c r="A77" s="145"/>
      <c r="B77" s="145"/>
      <c r="C77" s="145"/>
      <c r="D77" s="145"/>
      <c r="E77" s="145"/>
      <c r="F77" s="145"/>
      <c r="G77" s="145"/>
      <c r="H77" s="145"/>
      <c r="I77" s="145"/>
      <c r="J77" s="145"/>
      <c r="K77" s="145"/>
      <c r="L77" s="145"/>
      <c r="M77" s="145"/>
      <c r="N77" s="145"/>
      <c r="O77" s="145"/>
      <c r="P77" s="145"/>
      <c r="Q77" s="145"/>
      <c r="R77" s="145"/>
      <c r="S77" s="145"/>
      <c r="T77" s="145"/>
      <c r="U77" s="145"/>
      <c r="V77" s="145"/>
      <c r="W77" s="145"/>
      <c r="X77" s="145"/>
      <c r="Y77" s="145"/>
      <c r="Z77" s="145"/>
      <c r="AA77" s="145"/>
      <c r="AB77" s="145"/>
      <c r="AC77" s="145"/>
      <c r="AD77" s="145"/>
      <c r="AE77" s="145"/>
      <c r="AF77" s="145"/>
      <c r="AG77" s="145"/>
      <c r="AH77" s="145"/>
      <c r="AI77" s="145"/>
      <c r="AJ77" s="145"/>
      <c r="AK77" s="145"/>
      <c r="AL77" s="145"/>
      <c r="AM77" s="145"/>
      <c r="AN77" s="145"/>
    </row>
    <row r="78" spans="1:40" x14ac:dyDescent="0.25">
      <c r="A78" s="145"/>
      <c r="B78" s="145"/>
      <c r="C78" s="145"/>
      <c r="D78" s="145"/>
      <c r="E78" s="145"/>
      <c r="F78" s="145"/>
      <c r="G78" s="145"/>
      <c r="H78" s="145"/>
      <c r="I78" s="145"/>
      <c r="J78" s="145"/>
      <c r="K78" s="145"/>
      <c r="L78" s="145"/>
      <c r="M78" s="145"/>
      <c r="N78" s="145"/>
      <c r="O78" s="145"/>
      <c r="P78" s="145"/>
      <c r="Q78" s="145"/>
      <c r="R78" s="145"/>
      <c r="S78" s="145"/>
      <c r="T78" s="145"/>
      <c r="U78" s="145"/>
      <c r="V78" s="145"/>
      <c r="W78" s="145"/>
      <c r="X78" s="145"/>
      <c r="Y78" s="145"/>
      <c r="Z78" s="145"/>
      <c r="AA78" s="145"/>
      <c r="AB78" s="145"/>
      <c r="AC78" s="145"/>
      <c r="AD78" s="145"/>
      <c r="AE78" s="145"/>
      <c r="AF78" s="145"/>
      <c r="AG78" s="145"/>
      <c r="AH78" s="145"/>
      <c r="AI78" s="145"/>
      <c r="AJ78" s="145"/>
      <c r="AK78" s="145"/>
      <c r="AL78" s="145"/>
      <c r="AM78" s="145"/>
      <c r="AN78" s="145"/>
    </row>
    <row r="79" spans="1:40" x14ac:dyDescent="0.25">
      <c r="A79" s="145"/>
      <c r="B79" s="145"/>
      <c r="C79" s="145"/>
      <c r="D79" s="145"/>
      <c r="E79" s="145"/>
      <c r="F79" s="145"/>
      <c r="G79" s="145"/>
      <c r="H79" s="145"/>
      <c r="I79" s="145"/>
      <c r="J79" s="145"/>
      <c r="K79" s="145"/>
      <c r="L79" s="145"/>
      <c r="M79" s="145"/>
      <c r="N79" s="145"/>
      <c r="O79" s="145"/>
      <c r="P79" s="145"/>
      <c r="Q79" s="145"/>
      <c r="R79" s="145"/>
      <c r="S79" s="145"/>
      <c r="T79" s="145"/>
      <c r="U79" s="145"/>
      <c r="V79" s="145"/>
      <c r="W79" s="145"/>
      <c r="X79" s="145"/>
      <c r="Y79" s="145"/>
      <c r="Z79" s="145"/>
      <c r="AA79" s="145"/>
      <c r="AB79" s="145"/>
      <c r="AC79" s="145"/>
      <c r="AD79" s="145"/>
      <c r="AE79" s="145"/>
      <c r="AF79" s="145"/>
      <c r="AG79" s="145"/>
      <c r="AH79" s="145"/>
      <c r="AI79" s="145"/>
      <c r="AJ79" s="145"/>
      <c r="AK79" s="145"/>
      <c r="AL79" s="145"/>
      <c r="AM79" s="145"/>
      <c r="AN79" s="145"/>
    </row>
    <row r="80" spans="1:40" x14ac:dyDescent="0.25">
      <c r="A80" s="145"/>
      <c r="B80" s="145"/>
      <c r="C80" s="145"/>
      <c r="D80" s="145"/>
      <c r="E80" s="145"/>
      <c r="F80" s="145"/>
      <c r="G80" s="145"/>
      <c r="H80" s="145"/>
      <c r="I80" s="145"/>
      <c r="J80" s="145"/>
      <c r="K80" s="145"/>
      <c r="L80" s="145"/>
      <c r="M80" s="145"/>
      <c r="N80" s="145"/>
      <c r="O80" s="145"/>
      <c r="P80" s="145"/>
      <c r="Q80" s="145"/>
      <c r="R80" s="145"/>
      <c r="S80" s="145"/>
      <c r="T80" s="145"/>
      <c r="U80" s="145"/>
      <c r="V80" s="145"/>
      <c r="W80" s="145"/>
      <c r="X80" s="145"/>
      <c r="Y80" s="145"/>
      <c r="Z80" s="145"/>
      <c r="AA80" s="145"/>
      <c r="AB80" s="145"/>
      <c r="AC80" s="145"/>
      <c r="AD80" s="145"/>
      <c r="AE80" s="145"/>
      <c r="AF80" s="145"/>
      <c r="AG80" s="145"/>
      <c r="AH80" s="145"/>
      <c r="AI80" s="145"/>
      <c r="AJ80" s="145"/>
      <c r="AK80" s="145"/>
      <c r="AL80" s="145"/>
      <c r="AM80" s="145"/>
      <c r="AN80" s="145"/>
    </row>
    <row r="81" spans="1:40" x14ac:dyDescent="0.25">
      <c r="A81" s="145"/>
      <c r="B81" s="145"/>
      <c r="C81" s="145"/>
      <c r="D81" s="145"/>
      <c r="E81" s="145"/>
      <c r="F81" s="145"/>
      <c r="G81" s="145"/>
      <c r="H81" s="145"/>
      <c r="I81" s="145"/>
      <c r="J81" s="145"/>
      <c r="K81" s="145"/>
      <c r="L81" s="145"/>
      <c r="M81" s="145"/>
      <c r="N81" s="145"/>
      <c r="O81" s="145"/>
      <c r="P81" s="145"/>
      <c r="Q81" s="145"/>
      <c r="R81" s="145"/>
      <c r="S81" s="145"/>
      <c r="T81" s="145"/>
      <c r="U81" s="145"/>
      <c r="V81" s="145"/>
      <c r="W81" s="145"/>
      <c r="X81" s="145"/>
      <c r="Y81" s="145"/>
      <c r="Z81" s="145"/>
      <c r="AA81" s="145"/>
      <c r="AB81" s="145"/>
      <c r="AC81" s="145"/>
      <c r="AD81" s="145"/>
      <c r="AE81" s="145"/>
      <c r="AF81" s="145"/>
      <c r="AG81" s="145"/>
      <c r="AH81" s="145"/>
      <c r="AI81" s="145"/>
      <c r="AJ81" s="145"/>
      <c r="AK81" s="145"/>
      <c r="AL81" s="145"/>
      <c r="AM81" s="145"/>
      <c r="AN81" s="145"/>
    </row>
    <row r="82" spans="1:40" x14ac:dyDescent="0.25">
      <c r="A82" s="145"/>
      <c r="B82" s="145"/>
      <c r="C82" s="145"/>
      <c r="D82" s="145"/>
      <c r="E82" s="145"/>
      <c r="F82" s="145"/>
      <c r="G82" s="145"/>
      <c r="H82" s="145"/>
      <c r="I82" s="145"/>
      <c r="J82" s="145"/>
      <c r="K82" s="145"/>
      <c r="L82" s="145"/>
      <c r="M82" s="145"/>
      <c r="N82" s="145"/>
      <c r="O82" s="145"/>
      <c r="P82" s="145"/>
      <c r="Q82" s="145"/>
      <c r="R82" s="145"/>
      <c r="S82" s="145"/>
      <c r="T82" s="145"/>
      <c r="U82" s="145"/>
      <c r="V82" s="145"/>
      <c r="W82" s="145"/>
      <c r="X82" s="145"/>
      <c r="Y82" s="145"/>
      <c r="Z82" s="145"/>
      <c r="AA82" s="145"/>
      <c r="AB82" s="145"/>
      <c r="AC82" s="145"/>
      <c r="AD82" s="145"/>
      <c r="AE82" s="145"/>
      <c r="AF82" s="145"/>
      <c r="AG82" s="145"/>
      <c r="AH82" s="145"/>
      <c r="AI82" s="145"/>
      <c r="AJ82" s="145"/>
      <c r="AK82" s="145"/>
      <c r="AL82" s="145"/>
      <c r="AM82" s="145"/>
      <c r="AN82" s="145"/>
    </row>
    <row r="83" spans="1:40" x14ac:dyDescent="0.25">
      <c r="A83" s="145"/>
      <c r="B83" s="145"/>
      <c r="C83" s="145"/>
      <c r="D83" s="145"/>
      <c r="E83" s="145"/>
      <c r="F83" s="145"/>
      <c r="G83" s="145"/>
      <c r="H83" s="145"/>
      <c r="I83" s="145"/>
      <c r="J83" s="145"/>
      <c r="K83" s="145"/>
      <c r="L83" s="145"/>
      <c r="M83" s="145"/>
      <c r="N83" s="145"/>
      <c r="O83" s="145"/>
      <c r="P83" s="145"/>
      <c r="Q83" s="145"/>
      <c r="R83" s="145"/>
      <c r="S83" s="145"/>
      <c r="T83" s="145"/>
      <c r="U83" s="145"/>
      <c r="V83" s="145"/>
      <c r="W83" s="145"/>
      <c r="X83" s="145"/>
      <c r="Y83" s="145"/>
      <c r="Z83" s="145"/>
      <c r="AA83" s="145"/>
      <c r="AB83" s="145"/>
      <c r="AC83" s="145"/>
      <c r="AD83" s="145"/>
      <c r="AE83" s="145"/>
      <c r="AF83" s="145"/>
      <c r="AG83" s="145"/>
      <c r="AH83" s="145"/>
      <c r="AI83" s="145"/>
      <c r="AJ83" s="145"/>
      <c r="AK83" s="145"/>
      <c r="AL83" s="145"/>
      <c r="AM83" s="145"/>
      <c r="AN83" s="145"/>
    </row>
    <row r="84" spans="1:40" x14ac:dyDescent="0.25">
      <c r="A84" s="145"/>
      <c r="B84" s="145"/>
      <c r="C84" s="145"/>
      <c r="D84" s="145"/>
      <c r="E84" s="145"/>
      <c r="F84" s="145"/>
      <c r="G84" s="145"/>
      <c r="H84" s="145"/>
      <c r="I84" s="145"/>
      <c r="J84" s="145"/>
      <c r="K84" s="145"/>
      <c r="L84" s="145"/>
      <c r="M84" s="145"/>
      <c r="N84" s="145"/>
      <c r="O84" s="145"/>
      <c r="P84" s="145"/>
      <c r="Q84" s="145"/>
      <c r="R84" s="145"/>
      <c r="S84" s="145"/>
      <c r="T84" s="145"/>
      <c r="U84" s="145"/>
      <c r="V84" s="145"/>
      <c r="W84" s="145"/>
      <c r="X84" s="145"/>
      <c r="Y84" s="145"/>
      <c r="Z84" s="145"/>
      <c r="AA84" s="145"/>
      <c r="AB84" s="145"/>
      <c r="AC84" s="145"/>
      <c r="AD84" s="145"/>
      <c r="AE84" s="145"/>
      <c r="AF84" s="145"/>
      <c r="AG84" s="145"/>
      <c r="AH84" s="145"/>
      <c r="AI84" s="145"/>
      <c r="AJ84" s="145"/>
      <c r="AK84" s="145"/>
      <c r="AL84" s="145"/>
      <c r="AM84" s="145"/>
      <c r="AN84" s="145"/>
    </row>
    <row r="85" spans="1:40" x14ac:dyDescent="0.25">
      <c r="A85" s="145"/>
      <c r="B85" s="145"/>
      <c r="C85" s="145"/>
      <c r="D85" s="145"/>
      <c r="E85" s="145"/>
      <c r="F85" s="145"/>
      <c r="G85" s="145"/>
      <c r="H85" s="145"/>
      <c r="I85" s="145"/>
      <c r="J85" s="145"/>
      <c r="K85" s="145"/>
      <c r="L85" s="145"/>
      <c r="M85" s="145"/>
      <c r="N85" s="145"/>
      <c r="O85" s="145"/>
      <c r="P85" s="145"/>
      <c r="Q85" s="145"/>
      <c r="R85" s="145"/>
      <c r="S85" s="145"/>
      <c r="T85" s="145"/>
      <c r="U85" s="145"/>
      <c r="V85" s="145"/>
      <c r="W85" s="145"/>
      <c r="X85" s="145"/>
      <c r="Y85" s="145"/>
      <c r="Z85" s="145"/>
      <c r="AA85" s="145"/>
      <c r="AB85" s="145"/>
      <c r="AC85" s="145"/>
      <c r="AD85" s="145"/>
      <c r="AE85" s="145"/>
      <c r="AF85" s="145"/>
      <c r="AG85" s="145"/>
      <c r="AH85" s="145"/>
      <c r="AI85" s="145"/>
      <c r="AJ85" s="145"/>
      <c r="AK85" s="145"/>
      <c r="AL85" s="145"/>
      <c r="AM85" s="145"/>
      <c r="AN85" s="145"/>
    </row>
    <row r="86" spans="1:40" x14ac:dyDescent="0.25">
      <c r="A86" s="145"/>
      <c r="B86" s="145"/>
      <c r="C86" s="145"/>
      <c r="D86" s="145"/>
      <c r="E86" s="145"/>
      <c r="F86" s="145"/>
      <c r="G86" s="145"/>
      <c r="H86" s="145"/>
      <c r="I86" s="145"/>
      <c r="J86" s="145"/>
      <c r="K86" s="145"/>
      <c r="L86" s="145"/>
      <c r="M86" s="145"/>
      <c r="N86" s="145"/>
      <c r="O86" s="145"/>
      <c r="P86" s="145"/>
      <c r="Q86" s="145"/>
      <c r="R86" s="145"/>
      <c r="S86" s="145"/>
      <c r="T86" s="145"/>
      <c r="U86" s="145"/>
      <c r="V86" s="145"/>
      <c r="W86" s="145"/>
      <c r="X86" s="145"/>
      <c r="Y86" s="145"/>
      <c r="Z86" s="145"/>
      <c r="AA86" s="145"/>
      <c r="AB86" s="145"/>
      <c r="AC86" s="145"/>
      <c r="AD86" s="145"/>
      <c r="AE86" s="145"/>
      <c r="AF86" s="145"/>
      <c r="AG86" s="145"/>
      <c r="AH86" s="145"/>
      <c r="AI86" s="145"/>
      <c r="AJ86" s="145"/>
      <c r="AK86" s="145"/>
      <c r="AL86" s="145"/>
      <c r="AM86" s="145"/>
      <c r="AN86" s="145"/>
    </row>
    <row r="87" spans="1:40" x14ac:dyDescent="0.25">
      <c r="A87" s="145"/>
      <c r="B87" s="145"/>
      <c r="C87" s="145"/>
      <c r="D87" s="145"/>
      <c r="E87" s="145"/>
      <c r="F87" s="145"/>
      <c r="G87" s="145"/>
      <c r="H87" s="145"/>
      <c r="I87" s="145"/>
      <c r="J87" s="145"/>
      <c r="K87" s="145"/>
      <c r="L87" s="145"/>
      <c r="M87" s="145"/>
      <c r="N87" s="145"/>
      <c r="O87" s="145"/>
      <c r="P87" s="145"/>
      <c r="Q87" s="145"/>
      <c r="R87" s="145"/>
      <c r="S87" s="145"/>
      <c r="T87" s="145"/>
      <c r="U87" s="145"/>
      <c r="V87" s="145"/>
      <c r="W87" s="145"/>
      <c r="X87" s="145"/>
      <c r="Y87" s="145"/>
      <c r="Z87" s="145"/>
      <c r="AA87" s="145"/>
      <c r="AB87" s="145"/>
      <c r="AC87" s="145"/>
      <c r="AD87" s="145"/>
      <c r="AE87" s="145"/>
      <c r="AF87" s="145"/>
      <c r="AG87" s="145"/>
      <c r="AH87" s="145"/>
      <c r="AI87" s="145"/>
      <c r="AJ87" s="145"/>
      <c r="AK87" s="145"/>
      <c r="AL87" s="145"/>
      <c r="AM87" s="145"/>
      <c r="AN87" s="145"/>
    </row>
    <row r="88" spans="1:40" x14ac:dyDescent="0.25">
      <c r="A88" s="145"/>
      <c r="B88" s="145"/>
      <c r="C88" s="145"/>
      <c r="D88" s="145"/>
      <c r="E88" s="145"/>
      <c r="F88" s="145"/>
      <c r="G88" s="145"/>
      <c r="H88" s="145"/>
      <c r="I88" s="145"/>
      <c r="J88" s="145"/>
      <c r="K88" s="145"/>
      <c r="L88" s="145"/>
      <c r="M88" s="145"/>
      <c r="N88" s="145"/>
      <c r="O88" s="145"/>
      <c r="P88" s="145"/>
      <c r="Q88" s="145"/>
      <c r="R88" s="145"/>
      <c r="S88" s="145"/>
      <c r="T88" s="145"/>
      <c r="U88" s="145"/>
      <c r="V88" s="145"/>
      <c r="W88" s="145"/>
      <c r="X88" s="145"/>
      <c r="Y88" s="145"/>
      <c r="Z88" s="145"/>
      <c r="AA88" s="145"/>
      <c r="AB88" s="145"/>
      <c r="AC88" s="145"/>
      <c r="AD88" s="145"/>
      <c r="AE88" s="145"/>
      <c r="AF88" s="145"/>
      <c r="AG88" s="145"/>
      <c r="AH88" s="145"/>
      <c r="AI88" s="145"/>
      <c r="AJ88" s="145"/>
      <c r="AK88" s="145"/>
      <c r="AL88" s="145"/>
      <c r="AM88" s="145"/>
      <c r="AN88" s="145"/>
    </row>
    <row r="89" spans="1:40" x14ac:dyDescent="0.25">
      <c r="A89" s="145"/>
      <c r="B89" s="145"/>
      <c r="C89" s="145"/>
      <c r="D89" s="145"/>
      <c r="E89" s="145"/>
      <c r="F89" s="145"/>
      <c r="G89" s="145"/>
      <c r="H89" s="145"/>
      <c r="I89" s="145"/>
      <c r="J89" s="145"/>
      <c r="K89" s="145"/>
      <c r="L89" s="145"/>
      <c r="M89" s="145"/>
      <c r="N89" s="145"/>
      <c r="O89" s="145"/>
      <c r="P89" s="145"/>
      <c r="Q89" s="145"/>
      <c r="R89" s="145"/>
      <c r="S89" s="145"/>
      <c r="T89" s="145"/>
      <c r="U89" s="145"/>
      <c r="V89" s="145"/>
      <c r="W89" s="145"/>
      <c r="X89" s="145"/>
      <c r="Y89" s="145"/>
      <c r="Z89" s="145"/>
      <c r="AA89" s="145"/>
      <c r="AB89" s="145"/>
      <c r="AC89" s="145"/>
      <c r="AD89" s="145"/>
      <c r="AE89" s="145"/>
      <c r="AF89" s="145"/>
      <c r="AG89" s="145"/>
      <c r="AH89" s="145"/>
      <c r="AI89" s="145"/>
      <c r="AJ89" s="145"/>
      <c r="AK89" s="145"/>
      <c r="AL89" s="145"/>
      <c r="AM89" s="145"/>
      <c r="AN89" s="145"/>
    </row>
    <row r="90" spans="1:40" x14ac:dyDescent="0.25">
      <c r="A90" s="145"/>
      <c r="B90" s="145"/>
      <c r="C90" s="145"/>
      <c r="D90" s="145"/>
      <c r="E90" s="145"/>
      <c r="F90" s="145"/>
      <c r="G90" s="145"/>
      <c r="H90" s="145"/>
      <c r="I90" s="145"/>
      <c r="J90" s="145"/>
      <c r="K90" s="145"/>
      <c r="L90" s="145"/>
      <c r="M90" s="145"/>
      <c r="N90" s="145"/>
      <c r="O90" s="145"/>
      <c r="P90" s="145"/>
      <c r="Q90" s="145"/>
      <c r="R90" s="145"/>
      <c r="S90" s="145"/>
      <c r="T90" s="145"/>
      <c r="U90" s="145"/>
      <c r="V90" s="145"/>
      <c r="W90" s="145"/>
      <c r="X90" s="145"/>
      <c r="Y90" s="145"/>
      <c r="Z90" s="145"/>
      <c r="AA90" s="145"/>
      <c r="AB90" s="145"/>
      <c r="AC90" s="145"/>
      <c r="AD90" s="145"/>
      <c r="AE90" s="145"/>
      <c r="AF90" s="145"/>
      <c r="AG90" s="145"/>
      <c r="AH90" s="145"/>
      <c r="AI90" s="145"/>
      <c r="AJ90" s="145"/>
      <c r="AK90" s="145"/>
      <c r="AL90" s="145"/>
      <c r="AM90" s="145"/>
      <c r="AN90" s="145"/>
    </row>
    <row r="91" spans="1:40" x14ac:dyDescent="0.25">
      <c r="A91" s="145"/>
      <c r="B91" s="145"/>
      <c r="C91" s="145"/>
      <c r="D91" s="145"/>
      <c r="E91" s="145"/>
      <c r="F91" s="145"/>
      <c r="G91" s="145"/>
      <c r="H91" s="145"/>
      <c r="I91" s="145"/>
      <c r="J91" s="145"/>
      <c r="K91" s="145"/>
      <c r="L91" s="145"/>
      <c r="M91" s="145"/>
      <c r="N91" s="145"/>
      <c r="O91" s="145"/>
      <c r="P91" s="145"/>
      <c r="Q91" s="145"/>
      <c r="R91" s="145"/>
      <c r="S91" s="145"/>
      <c r="T91" s="145"/>
      <c r="U91" s="145"/>
      <c r="V91" s="145"/>
      <c r="W91" s="145"/>
      <c r="X91" s="145"/>
      <c r="Y91" s="145"/>
      <c r="Z91" s="145"/>
      <c r="AA91" s="145"/>
      <c r="AB91" s="145"/>
      <c r="AC91" s="145"/>
      <c r="AD91" s="145"/>
      <c r="AE91" s="145"/>
      <c r="AF91" s="145"/>
      <c r="AG91" s="145"/>
      <c r="AH91" s="145"/>
      <c r="AI91" s="145"/>
      <c r="AJ91" s="145"/>
      <c r="AK91" s="145"/>
      <c r="AL91" s="145"/>
      <c r="AM91" s="145"/>
      <c r="AN91" s="145"/>
    </row>
    <row r="92" spans="1:40" x14ac:dyDescent="0.25">
      <c r="A92" s="145"/>
      <c r="B92" s="145"/>
      <c r="C92" s="145"/>
      <c r="D92" s="145"/>
      <c r="E92" s="145"/>
      <c r="F92" s="145"/>
      <c r="G92" s="145"/>
      <c r="H92" s="145"/>
      <c r="I92" s="145"/>
      <c r="J92" s="145"/>
      <c r="K92" s="145"/>
      <c r="L92" s="145"/>
      <c r="M92" s="145"/>
      <c r="N92" s="145"/>
      <c r="O92" s="145"/>
      <c r="P92" s="145"/>
      <c r="Q92" s="145"/>
      <c r="R92" s="145"/>
      <c r="S92" s="145"/>
      <c r="T92" s="145"/>
      <c r="U92" s="145"/>
      <c r="V92" s="145"/>
      <c r="W92" s="145"/>
      <c r="X92" s="145"/>
      <c r="Y92" s="145"/>
      <c r="Z92" s="145"/>
      <c r="AA92" s="145"/>
      <c r="AB92" s="145"/>
      <c r="AC92" s="145"/>
      <c r="AD92" s="145"/>
      <c r="AE92" s="145"/>
      <c r="AF92" s="145"/>
      <c r="AG92" s="145"/>
      <c r="AH92" s="145"/>
      <c r="AI92" s="145"/>
      <c r="AJ92" s="145"/>
      <c r="AK92" s="145"/>
      <c r="AL92" s="145"/>
      <c r="AM92" s="145"/>
      <c r="AN92" s="145"/>
    </row>
    <row r="93" spans="1:40" x14ac:dyDescent="0.25">
      <c r="A93" s="145"/>
      <c r="B93" s="145"/>
      <c r="C93" s="145"/>
      <c r="D93" s="145"/>
      <c r="E93" s="145"/>
      <c r="F93" s="145"/>
      <c r="G93" s="145"/>
      <c r="H93" s="145"/>
      <c r="I93" s="145"/>
      <c r="J93" s="145"/>
      <c r="K93" s="145"/>
      <c r="L93" s="145"/>
      <c r="M93" s="145"/>
      <c r="N93" s="145"/>
      <c r="O93" s="145"/>
      <c r="P93" s="145"/>
      <c r="Q93" s="145"/>
      <c r="R93" s="145"/>
      <c r="S93" s="145"/>
      <c r="T93" s="145"/>
      <c r="U93" s="145"/>
      <c r="V93" s="145"/>
      <c r="W93" s="145"/>
      <c r="X93" s="145"/>
      <c r="Y93" s="145"/>
      <c r="Z93" s="145"/>
      <c r="AA93" s="145"/>
      <c r="AB93" s="145"/>
      <c r="AC93" s="145"/>
      <c r="AD93" s="145"/>
      <c r="AE93" s="145"/>
      <c r="AF93" s="145"/>
      <c r="AG93" s="145"/>
      <c r="AH93" s="145"/>
      <c r="AI93" s="145"/>
      <c r="AJ93" s="145"/>
      <c r="AK93" s="145"/>
      <c r="AL93" s="145"/>
      <c r="AM93" s="145"/>
      <c r="AN93" s="145"/>
    </row>
    <row r="94" spans="1:40" x14ac:dyDescent="0.25">
      <c r="A94" s="145"/>
      <c r="B94" s="145"/>
      <c r="C94" s="145"/>
      <c r="D94" s="145"/>
      <c r="E94" s="145"/>
      <c r="F94" s="145"/>
      <c r="G94" s="145"/>
      <c r="H94" s="145"/>
      <c r="I94" s="145"/>
      <c r="J94" s="145"/>
      <c r="K94" s="145"/>
      <c r="L94" s="145"/>
      <c r="M94" s="145"/>
      <c r="N94" s="145"/>
      <c r="O94" s="145"/>
      <c r="P94" s="145"/>
      <c r="Q94" s="145"/>
      <c r="R94" s="145"/>
      <c r="S94" s="145"/>
      <c r="T94" s="145"/>
      <c r="U94" s="145"/>
      <c r="V94" s="145"/>
      <c r="W94" s="145"/>
      <c r="X94" s="145"/>
      <c r="Y94" s="145"/>
      <c r="Z94" s="145"/>
      <c r="AA94" s="145"/>
      <c r="AB94" s="145"/>
      <c r="AC94" s="145"/>
      <c r="AD94" s="145"/>
      <c r="AE94" s="145"/>
      <c r="AF94" s="145"/>
      <c r="AG94" s="145"/>
      <c r="AH94" s="145"/>
      <c r="AI94" s="145"/>
      <c r="AJ94" s="145"/>
      <c r="AK94" s="145"/>
      <c r="AL94" s="145"/>
      <c r="AM94" s="145"/>
      <c r="AN94" s="145"/>
    </row>
    <row r="95" spans="1:40" x14ac:dyDescent="0.25">
      <c r="A95" s="145"/>
      <c r="B95" s="145"/>
      <c r="C95" s="145"/>
      <c r="D95" s="145"/>
      <c r="E95" s="145"/>
      <c r="F95" s="145"/>
      <c r="G95" s="145"/>
      <c r="H95" s="145"/>
      <c r="I95" s="145"/>
      <c r="J95" s="145"/>
      <c r="K95" s="145"/>
      <c r="L95" s="145"/>
      <c r="M95" s="145"/>
      <c r="N95" s="145"/>
      <c r="O95" s="145"/>
      <c r="P95" s="145"/>
      <c r="Q95" s="145"/>
      <c r="R95" s="145"/>
      <c r="S95" s="145"/>
      <c r="T95" s="145"/>
      <c r="U95" s="145"/>
      <c r="V95" s="145"/>
      <c r="W95" s="145"/>
      <c r="X95" s="145"/>
      <c r="Y95" s="145"/>
      <c r="Z95" s="145"/>
      <c r="AA95" s="145"/>
      <c r="AB95" s="145"/>
      <c r="AC95" s="145"/>
      <c r="AD95" s="145"/>
      <c r="AE95" s="145"/>
      <c r="AF95" s="145"/>
      <c r="AG95" s="145"/>
      <c r="AH95" s="145"/>
      <c r="AI95" s="145"/>
      <c r="AJ95" s="145"/>
      <c r="AK95" s="145"/>
      <c r="AL95" s="145"/>
      <c r="AM95" s="145"/>
      <c r="AN95" s="145"/>
    </row>
    <row r="96" spans="1:40" x14ac:dyDescent="0.25">
      <c r="A96" s="145"/>
      <c r="B96" s="145"/>
      <c r="C96" s="145"/>
      <c r="D96" s="145"/>
      <c r="E96" s="145"/>
      <c r="F96" s="145"/>
      <c r="G96" s="145"/>
      <c r="H96" s="145"/>
      <c r="I96" s="145"/>
      <c r="J96" s="145"/>
      <c r="K96" s="145"/>
      <c r="L96" s="145"/>
      <c r="M96" s="145"/>
      <c r="N96" s="145"/>
      <c r="O96" s="145"/>
      <c r="P96" s="145"/>
      <c r="Q96" s="145"/>
      <c r="R96" s="145"/>
      <c r="S96" s="145"/>
      <c r="T96" s="145"/>
      <c r="U96" s="145"/>
      <c r="V96" s="145"/>
      <c r="W96" s="145"/>
      <c r="X96" s="145"/>
      <c r="Y96" s="145"/>
      <c r="Z96" s="145"/>
      <c r="AA96" s="145"/>
      <c r="AB96" s="145"/>
      <c r="AC96" s="145"/>
      <c r="AD96" s="145"/>
      <c r="AE96" s="145"/>
      <c r="AF96" s="145"/>
      <c r="AG96" s="145"/>
      <c r="AH96" s="145"/>
      <c r="AI96" s="145"/>
      <c r="AJ96" s="145"/>
      <c r="AK96" s="145"/>
      <c r="AL96" s="145"/>
      <c r="AM96" s="145"/>
      <c r="AN96" s="145"/>
    </row>
    <row r="97" spans="1:40" x14ac:dyDescent="0.25">
      <c r="A97" s="145"/>
      <c r="B97" s="145"/>
      <c r="C97" s="145"/>
      <c r="D97" s="145"/>
      <c r="E97" s="145"/>
      <c r="F97" s="145"/>
      <c r="G97" s="145"/>
      <c r="H97" s="145"/>
      <c r="I97" s="145"/>
      <c r="J97" s="145"/>
      <c r="K97" s="145"/>
      <c r="L97" s="145"/>
      <c r="M97" s="145"/>
      <c r="N97" s="145"/>
      <c r="O97" s="145"/>
      <c r="P97" s="145"/>
      <c r="Q97" s="145"/>
      <c r="R97" s="145"/>
      <c r="S97" s="145"/>
      <c r="T97" s="145"/>
      <c r="U97" s="145"/>
      <c r="V97" s="145"/>
      <c r="W97" s="145"/>
      <c r="X97" s="145"/>
      <c r="Y97" s="145"/>
      <c r="Z97" s="145"/>
      <c r="AA97" s="145"/>
      <c r="AB97" s="145"/>
      <c r="AC97" s="145"/>
      <c r="AD97" s="145"/>
      <c r="AE97" s="145"/>
      <c r="AF97" s="145"/>
      <c r="AG97" s="145"/>
      <c r="AH97" s="145"/>
      <c r="AI97" s="145"/>
      <c r="AJ97" s="145"/>
      <c r="AK97" s="145"/>
      <c r="AL97" s="145"/>
      <c r="AM97" s="145"/>
      <c r="AN97" s="145"/>
    </row>
    <row r="98" spans="1:40" x14ac:dyDescent="0.25">
      <c r="A98" s="145"/>
      <c r="B98" s="145"/>
      <c r="C98" s="145"/>
      <c r="D98" s="145"/>
      <c r="E98" s="145"/>
      <c r="F98" s="145"/>
      <c r="G98" s="145"/>
      <c r="H98" s="145"/>
      <c r="I98" s="145"/>
      <c r="J98" s="145"/>
      <c r="K98" s="145"/>
      <c r="L98" s="145"/>
      <c r="M98" s="145"/>
      <c r="N98" s="145"/>
      <c r="O98" s="145"/>
      <c r="P98" s="145"/>
      <c r="Q98" s="145"/>
      <c r="R98" s="145"/>
      <c r="S98" s="145"/>
      <c r="T98" s="145"/>
      <c r="U98" s="145"/>
      <c r="V98" s="145"/>
      <c r="W98" s="145"/>
      <c r="X98" s="145"/>
      <c r="Y98" s="145"/>
      <c r="Z98" s="145"/>
      <c r="AA98" s="145"/>
      <c r="AB98" s="145"/>
      <c r="AC98" s="145"/>
      <c r="AD98" s="145"/>
      <c r="AE98" s="145"/>
      <c r="AF98" s="145"/>
      <c r="AG98" s="145"/>
      <c r="AH98" s="145"/>
      <c r="AI98" s="145"/>
      <c r="AJ98" s="145"/>
      <c r="AK98" s="145"/>
      <c r="AL98" s="145"/>
      <c r="AM98" s="145"/>
      <c r="AN98" s="145"/>
    </row>
  </sheetData>
  <sheetProtection algorithmName="SHA-512" hashValue="43w1oFOvj+X46O5Z5y3OW3wna6sCnjLvLQB+lcbYkRjo3RXAy5X60Ql26wbeBuDWv+cfZMPUbDTsAyt+WBFglQ==" saltValue="Pb/E+iBInh91E9jDGB5svg==" spinCount="100000" sheet="1" formatCells="0" formatColumns="0" formatRows="0" insertColumns="0" insertRows="0" insertHyperlinks="0" deleteColumns="0" deleteRows="0" sort="0" autoFilter="0" pivotTables="0"/>
  <mergeCells count="46">
    <mergeCell ref="D11:G12"/>
    <mergeCell ref="K31:Q32"/>
    <mergeCell ref="H3:Q4"/>
    <mergeCell ref="L16:O16"/>
    <mergeCell ref="L15:O15"/>
    <mergeCell ref="L14:O14"/>
    <mergeCell ref="L13:O13"/>
    <mergeCell ref="L21:O21"/>
    <mergeCell ref="L20:O20"/>
    <mergeCell ref="L19:O19"/>
    <mergeCell ref="L18:O18"/>
    <mergeCell ref="L17:O17"/>
    <mergeCell ref="D14:G14"/>
    <mergeCell ref="D13:G13"/>
    <mergeCell ref="D29:G29"/>
    <mergeCell ref="D28:G28"/>
    <mergeCell ref="D19:G19"/>
    <mergeCell ref="D18:G18"/>
    <mergeCell ref="D17:G17"/>
    <mergeCell ref="D16:G16"/>
    <mergeCell ref="D27:G27"/>
    <mergeCell ref="D26:G26"/>
    <mergeCell ref="D25:G25"/>
    <mergeCell ref="D24:G24"/>
    <mergeCell ref="D23:G23"/>
    <mergeCell ref="C49:H50"/>
    <mergeCell ref="K33:Q34"/>
    <mergeCell ref="K35:Q36"/>
    <mergeCell ref="K37:Q38"/>
    <mergeCell ref="B33:G36"/>
    <mergeCell ref="S8:W9"/>
    <mergeCell ref="B9:J10"/>
    <mergeCell ref="B6:Q8"/>
    <mergeCell ref="H13:H21"/>
    <mergeCell ref="H22:H30"/>
    <mergeCell ref="B13:B21"/>
    <mergeCell ref="B22:B30"/>
    <mergeCell ref="J13:J21"/>
    <mergeCell ref="J22:J30"/>
    <mergeCell ref="Q13:Q21"/>
    <mergeCell ref="Q22:Q30"/>
    <mergeCell ref="D30:G30"/>
    <mergeCell ref="D21:G21"/>
    <mergeCell ref="D20:G20"/>
    <mergeCell ref="D15:G15"/>
    <mergeCell ref="D22:G22"/>
  </mergeCells>
  <printOptions horizontalCentered="1"/>
  <pageMargins left="0.25" right="0.25" top="0.75" bottom="0.75" header="0.3" footer="0.3"/>
  <pageSetup scale="70" orientation="portrait" r:id="rId1"/>
  <ignoredErrors>
    <ignoredError sqref="K13 K16 K18 K20" numberStoredAsText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4A825B"/>
  </sheetPr>
  <dimension ref="A1:AP64"/>
  <sheetViews>
    <sheetView showGridLines="0" showRowColHeaders="0" zoomScale="75" zoomScaleNormal="75" workbookViewId="0">
      <selection activeCell="D16" sqref="D16"/>
    </sheetView>
  </sheetViews>
  <sheetFormatPr defaultRowHeight="15" x14ac:dyDescent="0.25"/>
  <cols>
    <col min="1" max="1" width="3.85546875" customWidth="1"/>
    <col min="2" max="3" width="5.85546875" customWidth="1"/>
    <col min="4" max="4" width="11" customWidth="1"/>
    <col min="5" max="5" width="5.140625" customWidth="1"/>
    <col min="6" max="6" width="6.85546875" customWidth="1"/>
    <col min="7" max="7" width="10.28515625" customWidth="1"/>
    <col min="8" max="8" width="5.85546875" style="14" customWidth="1"/>
    <col min="9" max="9" width="2.28515625" customWidth="1"/>
    <col min="10" max="10" width="0.7109375" customWidth="1"/>
    <col min="11" max="11" width="3" customWidth="1"/>
    <col min="12" max="16" width="10.28515625" customWidth="1"/>
    <col min="17" max="17" width="5.85546875" customWidth="1"/>
    <col min="18" max="18" width="0.7109375" customWidth="1"/>
    <col min="19" max="19" width="2.28515625" customWidth="1"/>
    <col min="20" max="20" width="3.85546875" customWidth="1"/>
    <col min="21" max="22" width="10.28515625" customWidth="1"/>
    <col min="23" max="24" width="5.5703125" customWidth="1"/>
    <col min="25" max="25" width="10.28515625" customWidth="1"/>
    <col min="26" max="26" width="7.140625" customWidth="1"/>
    <col min="27" max="27" width="5.42578125" customWidth="1"/>
    <col min="28" max="31" width="10.28515625" customWidth="1"/>
    <col min="32" max="32" width="5.85546875" customWidth="1"/>
    <col min="33" max="37" width="4.7109375" customWidth="1"/>
    <col min="38" max="38" width="10.28515625" customWidth="1"/>
    <col min="39" max="39" width="7.140625" customWidth="1"/>
    <col min="40" max="40" width="9.5703125" customWidth="1"/>
    <col min="41" max="41" width="8" customWidth="1"/>
    <col min="42" max="42" width="6.7109375" customWidth="1"/>
  </cols>
  <sheetData>
    <row r="1" spans="1:42" ht="15.75" customHeight="1" thickTop="1" x14ac:dyDescent="0.25">
      <c r="A1" s="44"/>
      <c r="B1" s="45"/>
      <c r="C1" s="45"/>
      <c r="D1" s="45"/>
      <c r="E1" s="45"/>
      <c r="F1" s="45"/>
      <c r="G1" s="45"/>
      <c r="H1" s="46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7"/>
      <c r="W1" s="65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116"/>
    </row>
    <row r="2" spans="1:42" ht="21.75" customHeight="1" x14ac:dyDescent="0.45">
      <c r="A2" s="48"/>
      <c r="B2" s="49"/>
      <c r="C2" s="49"/>
      <c r="D2" s="49"/>
      <c r="E2" s="49"/>
      <c r="F2" s="49"/>
      <c r="G2" s="49"/>
      <c r="H2" s="326" t="s">
        <v>50</v>
      </c>
      <c r="I2" s="326"/>
      <c r="J2" s="326"/>
      <c r="K2" s="326"/>
      <c r="L2" s="326"/>
      <c r="M2" s="326"/>
      <c r="N2" s="326"/>
      <c r="O2" s="326"/>
      <c r="P2" s="326"/>
      <c r="Q2" s="326"/>
      <c r="R2" s="326"/>
      <c r="S2" s="326"/>
      <c r="T2" s="326"/>
      <c r="U2" s="326"/>
      <c r="V2" s="50"/>
      <c r="W2" s="67"/>
      <c r="X2" s="68"/>
      <c r="Y2" s="80"/>
      <c r="Z2" s="119"/>
      <c r="AA2" s="119"/>
      <c r="AB2" s="119"/>
      <c r="AC2" s="80"/>
      <c r="AD2" s="119" t="s">
        <v>51</v>
      </c>
      <c r="AE2" s="119"/>
      <c r="AF2" s="119"/>
      <c r="AG2" s="119"/>
      <c r="AH2" s="119"/>
      <c r="AI2" s="119"/>
      <c r="AJ2" s="119"/>
      <c r="AK2" s="119"/>
      <c r="AL2" s="119"/>
      <c r="AM2" s="38"/>
      <c r="AN2" s="38"/>
      <c r="AO2" s="38"/>
      <c r="AP2" s="117"/>
    </row>
    <row r="3" spans="1:42" ht="21.75" customHeight="1" x14ac:dyDescent="0.25">
      <c r="A3" s="51"/>
      <c r="B3" s="23"/>
      <c r="C3" s="23"/>
      <c r="D3" s="23"/>
      <c r="E3" s="23"/>
      <c r="F3" s="23"/>
      <c r="G3" s="23"/>
      <c r="H3" s="299"/>
      <c r="I3" s="299"/>
      <c r="J3" s="299"/>
      <c r="K3" s="299"/>
      <c r="L3" s="299"/>
      <c r="M3" s="299"/>
      <c r="N3" s="299"/>
      <c r="O3" s="299"/>
      <c r="P3" s="299"/>
      <c r="Q3" s="299"/>
      <c r="R3" s="299"/>
      <c r="S3" s="299"/>
      <c r="T3" s="299"/>
      <c r="U3" s="299"/>
      <c r="V3" s="52"/>
      <c r="W3" s="69"/>
      <c r="X3" s="38"/>
      <c r="Y3" s="38"/>
      <c r="Z3" s="38"/>
      <c r="AA3" s="38"/>
      <c r="AB3" s="38"/>
      <c r="AC3" s="38"/>
      <c r="AD3" s="38"/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117"/>
    </row>
    <row r="4" spans="1:42" ht="21.75" customHeight="1" x14ac:dyDescent="0.25">
      <c r="A4" s="51"/>
      <c r="B4" s="23"/>
      <c r="C4" s="23"/>
      <c r="D4" s="23"/>
      <c r="E4" s="23"/>
      <c r="F4" s="23"/>
      <c r="G4" s="23"/>
      <c r="H4" s="299"/>
      <c r="I4" s="299"/>
      <c r="J4" s="299"/>
      <c r="K4" s="299"/>
      <c r="L4" s="299"/>
      <c r="M4" s="299"/>
      <c r="N4" s="299"/>
      <c r="O4" s="299"/>
      <c r="P4" s="299"/>
      <c r="Q4" s="299"/>
      <c r="R4" s="299"/>
      <c r="S4" s="299"/>
      <c r="T4" s="299"/>
      <c r="U4" s="299"/>
      <c r="V4" s="52"/>
      <c r="W4" s="69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117"/>
    </row>
    <row r="5" spans="1:42" ht="21.75" customHeight="1" x14ac:dyDescent="0.25">
      <c r="A5" s="302" t="s">
        <v>30</v>
      </c>
      <c r="B5" s="303"/>
      <c r="C5" s="303"/>
      <c r="D5" s="303"/>
      <c r="E5" s="303"/>
      <c r="F5" s="23"/>
      <c r="G5" s="23"/>
      <c r="H5" s="299"/>
      <c r="I5" s="299"/>
      <c r="J5" s="299"/>
      <c r="K5" s="299"/>
      <c r="L5" s="299"/>
      <c r="M5" s="299"/>
      <c r="N5" s="299"/>
      <c r="O5" s="299"/>
      <c r="P5" s="299"/>
      <c r="Q5" s="299"/>
      <c r="R5" s="299"/>
      <c r="S5" s="299"/>
      <c r="T5" s="299"/>
      <c r="U5" s="299"/>
      <c r="V5" s="52"/>
      <c r="W5" s="304" t="s">
        <v>46</v>
      </c>
      <c r="X5" s="305"/>
      <c r="Y5" s="305"/>
      <c r="Z5" s="305"/>
      <c r="AA5" s="305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117"/>
    </row>
    <row r="6" spans="1:42" ht="21.75" customHeight="1" thickBot="1" x14ac:dyDescent="0.55000000000000004">
      <c r="A6" s="302"/>
      <c r="B6" s="303"/>
      <c r="C6" s="303"/>
      <c r="D6" s="303"/>
      <c r="E6" s="303"/>
      <c r="F6" s="105"/>
      <c r="G6" s="23"/>
      <c r="H6" s="299"/>
      <c r="I6" s="299"/>
      <c r="J6" s="299"/>
      <c r="K6" s="299"/>
      <c r="L6" s="299"/>
      <c r="M6" s="299"/>
      <c r="N6" s="299"/>
      <c r="O6" s="299"/>
      <c r="P6" s="299"/>
      <c r="Q6" s="299"/>
      <c r="R6" s="299"/>
      <c r="S6" s="299"/>
      <c r="T6" s="299"/>
      <c r="U6" s="299"/>
      <c r="V6" s="52"/>
      <c r="W6" s="304"/>
      <c r="X6" s="305"/>
      <c r="Y6" s="305"/>
      <c r="Z6" s="305"/>
      <c r="AA6" s="305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38"/>
      <c r="AM6" s="38"/>
      <c r="AN6" s="38"/>
      <c r="AO6" s="38"/>
      <c r="AP6" s="117"/>
    </row>
    <row r="7" spans="1:42" ht="21.75" customHeight="1" thickBot="1" x14ac:dyDescent="0.55000000000000004">
      <c r="A7" s="104"/>
      <c r="B7" s="105"/>
      <c r="C7" s="105"/>
      <c r="D7" s="105"/>
      <c r="E7" s="105"/>
      <c r="F7" s="105"/>
      <c r="G7" s="23"/>
      <c r="H7" s="299"/>
      <c r="I7" s="299"/>
      <c r="J7" s="299"/>
      <c r="K7" s="299"/>
      <c r="L7" s="299"/>
      <c r="M7" s="299"/>
      <c r="N7" s="299"/>
      <c r="O7" s="299"/>
      <c r="P7" s="299"/>
      <c r="Q7" s="299"/>
      <c r="R7" s="299"/>
      <c r="S7" s="299"/>
      <c r="T7" s="299"/>
      <c r="U7" s="299"/>
      <c r="V7" s="52"/>
      <c r="W7" s="312">
        <f>IF(D16=235,1.375,IF(D16="235R",1.375,IF(D16="235HW",1.375,1.75)))</f>
        <v>1.375</v>
      </c>
      <c r="X7" s="313"/>
      <c r="Y7" s="71" t="s">
        <v>71</v>
      </c>
      <c r="Z7" s="80"/>
      <c r="AA7" s="70"/>
      <c r="AB7" s="286" t="s">
        <v>52</v>
      </c>
      <c r="AC7" s="287"/>
      <c r="AD7" s="288"/>
      <c r="AE7" s="286" t="s">
        <v>53</v>
      </c>
      <c r="AF7" s="287"/>
      <c r="AG7" s="287"/>
      <c r="AH7" s="287"/>
      <c r="AI7" s="287"/>
      <c r="AJ7" s="287"/>
      <c r="AK7" s="287"/>
      <c r="AL7" s="287"/>
      <c r="AM7" s="287"/>
      <c r="AN7" s="287"/>
      <c r="AO7" s="288"/>
      <c r="AP7" s="117"/>
    </row>
    <row r="8" spans="1:42" ht="21.75" customHeight="1" x14ac:dyDescent="0.35">
      <c r="A8" s="51"/>
      <c r="B8" s="23"/>
      <c r="C8" s="23"/>
      <c r="D8" s="23"/>
      <c r="E8" s="23"/>
      <c r="F8" s="23"/>
      <c r="G8" s="23"/>
      <c r="H8" s="53"/>
      <c r="I8" s="323" t="s">
        <v>92</v>
      </c>
      <c r="J8" s="323"/>
      <c r="K8" s="323"/>
      <c r="L8" s="323"/>
      <c r="M8" s="323"/>
      <c r="N8" s="323"/>
      <c r="O8" s="323"/>
      <c r="P8" s="323"/>
      <c r="Q8" s="323"/>
      <c r="R8" s="323"/>
      <c r="S8" s="323"/>
      <c r="T8" s="23"/>
      <c r="U8" s="23"/>
      <c r="V8" s="52"/>
      <c r="W8" s="69"/>
      <c r="X8" s="38"/>
      <c r="Y8" s="38"/>
      <c r="Z8" s="38"/>
      <c r="AA8" s="80"/>
      <c r="AB8" s="120" t="s">
        <v>32</v>
      </c>
      <c r="AC8" s="121" t="s">
        <v>2</v>
      </c>
      <c r="AD8" s="122" t="s">
        <v>33</v>
      </c>
      <c r="AE8" s="290" t="s">
        <v>54</v>
      </c>
      <c r="AF8" s="291"/>
      <c r="AG8" s="291" t="s">
        <v>55</v>
      </c>
      <c r="AH8" s="291"/>
      <c r="AI8" s="291"/>
      <c r="AJ8" s="291" t="s">
        <v>56</v>
      </c>
      <c r="AK8" s="291"/>
      <c r="AL8" s="291"/>
      <c r="AM8" s="291" t="s">
        <v>55</v>
      </c>
      <c r="AN8" s="291"/>
      <c r="AO8" s="292"/>
      <c r="AP8" s="117"/>
    </row>
    <row r="9" spans="1:42" ht="21.75" customHeight="1" thickBot="1" x14ac:dyDescent="0.3">
      <c r="A9" s="51"/>
      <c r="B9" s="23"/>
      <c r="C9" s="23"/>
      <c r="D9" s="23"/>
      <c r="E9" s="23"/>
      <c r="F9" s="23"/>
      <c r="G9" s="23"/>
      <c r="H9" s="5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52"/>
      <c r="W9" s="69"/>
      <c r="X9" s="38"/>
      <c r="Y9" s="38"/>
      <c r="Z9" s="38"/>
      <c r="AA9" s="80"/>
      <c r="AB9" s="40" t="s">
        <v>31</v>
      </c>
      <c r="AC9" s="41">
        <f>D18</f>
        <v>84.1875</v>
      </c>
      <c r="AD9" s="180">
        <f>D16</f>
        <v>235</v>
      </c>
      <c r="AE9" s="308"/>
      <c r="AF9" s="284"/>
      <c r="AG9" s="284"/>
      <c r="AH9" s="284"/>
      <c r="AI9" s="284"/>
      <c r="AJ9" s="284"/>
      <c r="AK9" s="284"/>
      <c r="AL9" s="284"/>
      <c r="AM9" s="284"/>
      <c r="AN9" s="284"/>
      <c r="AO9" s="285"/>
      <c r="AP9" s="117"/>
    </row>
    <row r="10" spans="1:42" ht="10.5" customHeight="1" thickBot="1" x14ac:dyDescent="0.3">
      <c r="A10" s="51"/>
      <c r="B10" s="23"/>
      <c r="C10" s="23"/>
      <c r="D10" s="23"/>
      <c r="E10" s="23"/>
      <c r="F10" s="23"/>
      <c r="G10" s="23"/>
      <c r="H10" s="53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23"/>
      <c r="U10" s="23"/>
      <c r="V10" s="52"/>
      <c r="W10" s="69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117"/>
    </row>
    <row r="11" spans="1:42" ht="4.3499999999999996" customHeight="1" thickTop="1" x14ac:dyDescent="0.25">
      <c r="A11" s="51"/>
      <c r="B11" s="23"/>
      <c r="C11" s="23"/>
      <c r="D11" s="23"/>
      <c r="E11" s="23"/>
      <c r="F11" s="23"/>
      <c r="G11" s="23"/>
      <c r="H11" s="53"/>
      <c r="I11" s="54"/>
      <c r="J11" s="55"/>
      <c r="K11" s="55"/>
      <c r="L11" s="55"/>
      <c r="M11" s="55"/>
      <c r="N11" s="55"/>
      <c r="O11" s="55"/>
      <c r="P11" s="55"/>
      <c r="Q11" s="55"/>
      <c r="R11" s="55"/>
      <c r="S11" s="54"/>
      <c r="T11" s="23"/>
      <c r="U11" s="23"/>
      <c r="V11" s="52"/>
      <c r="W11" s="69"/>
      <c r="X11" s="38"/>
      <c r="Y11" s="38"/>
      <c r="Z11" s="38"/>
      <c r="AA11" s="27"/>
      <c r="AB11" s="28"/>
      <c r="AC11" s="28"/>
      <c r="AD11" s="28"/>
      <c r="AE11" s="28"/>
      <c r="AF11" s="28"/>
      <c r="AG11" s="28"/>
      <c r="AH11" s="28"/>
      <c r="AI11" s="28"/>
      <c r="AJ11" s="29"/>
      <c r="AK11" s="38"/>
      <c r="AL11" s="38"/>
      <c r="AM11" s="38"/>
      <c r="AN11" s="38"/>
      <c r="AO11" s="38"/>
      <c r="AP11" s="117"/>
    </row>
    <row r="12" spans="1:42" ht="21.75" customHeight="1" thickBot="1" x14ac:dyDescent="0.3">
      <c r="A12" s="51"/>
      <c r="B12" s="23"/>
      <c r="C12" s="23"/>
      <c r="D12" s="23"/>
      <c r="E12" s="23"/>
      <c r="F12" s="23"/>
      <c r="G12" s="23"/>
      <c r="H12" s="53"/>
      <c r="I12" s="56"/>
      <c r="J12" s="55"/>
      <c r="K12" s="23"/>
      <c r="L12" s="23"/>
      <c r="M12" s="23"/>
      <c r="N12" s="23"/>
      <c r="O12" s="23"/>
      <c r="P12" s="23"/>
      <c r="Q12" s="23"/>
      <c r="R12" s="55"/>
      <c r="S12" s="54"/>
      <c r="T12" s="23"/>
      <c r="U12" s="23"/>
      <c r="V12" s="52"/>
      <c r="W12" s="69"/>
      <c r="X12" s="38"/>
      <c r="Y12" s="38"/>
      <c r="Z12" s="38"/>
      <c r="AA12" s="30"/>
      <c r="AB12" s="31"/>
      <c r="AC12" s="31"/>
      <c r="AD12" s="31"/>
      <c r="AE12" s="31"/>
      <c r="AF12" s="31"/>
      <c r="AG12" s="31"/>
      <c r="AH12" s="31"/>
      <c r="AI12" s="31"/>
      <c r="AJ12" s="32"/>
      <c r="AK12" s="38"/>
      <c r="AL12" s="38"/>
      <c r="AM12" s="38"/>
      <c r="AN12" s="38"/>
      <c r="AO12" s="38"/>
      <c r="AP12" s="117"/>
    </row>
    <row r="13" spans="1:42" ht="21.75" customHeight="1" thickTop="1" thickBot="1" x14ac:dyDescent="0.3">
      <c r="A13" s="51"/>
      <c r="B13" s="23"/>
      <c r="C13" s="23"/>
      <c r="D13" s="23"/>
      <c r="E13" s="23"/>
      <c r="F13" s="23"/>
      <c r="G13" s="23"/>
      <c r="H13" s="53"/>
      <c r="I13" s="56"/>
      <c r="J13" s="55"/>
      <c r="K13" s="23"/>
      <c r="L13" s="12">
        <v>8.34375</v>
      </c>
      <c r="M13" s="57">
        <f>L13*25.4</f>
        <v>211.93124999999998</v>
      </c>
      <c r="N13" s="23"/>
      <c r="O13" s="23"/>
      <c r="P13" s="23"/>
      <c r="Q13" s="23"/>
      <c r="R13" s="55"/>
      <c r="S13" s="54"/>
      <c r="T13" s="23"/>
      <c r="U13" s="23"/>
      <c r="V13" s="52"/>
      <c r="W13" s="69"/>
      <c r="X13" s="38"/>
      <c r="Y13" s="38"/>
      <c r="Z13" s="38"/>
      <c r="AA13" s="30"/>
      <c r="AB13" s="12">
        <f>L13-3/32</f>
        <v>8.25</v>
      </c>
      <c r="AC13" s="39">
        <f>AB13*25.4</f>
        <v>209.54999999999998</v>
      </c>
      <c r="AD13" s="31"/>
      <c r="AE13" s="31"/>
      <c r="AF13" s="31"/>
      <c r="AG13" s="31"/>
      <c r="AH13" s="31"/>
      <c r="AI13" s="31"/>
      <c r="AJ13" s="32"/>
      <c r="AK13" s="38"/>
      <c r="AL13" s="38"/>
      <c r="AM13" s="38"/>
      <c r="AN13" s="38"/>
      <c r="AO13" s="38"/>
      <c r="AP13" s="117"/>
    </row>
    <row r="14" spans="1:42" ht="21.75" customHeight="1" thickTop="1" thickBot="1" x14ac:dyDescent="0.3">
      <c r="A14" s="51"/>
      <c r="B14" s="23"/>
      <c r="C14" s="23"/>
      <c r="D14" s="23"/>
      <c r="E14" s="23"/>
      <c r="F14" s="58" t="s">
        <v>3</v>
      </c>
      <c r="G14" s="13">
        <f>D23</f>
        <v>10.09375</v>
      </c>
      <c r="H14" s="15">
        <f>G14*25.4</f>
        <v>256.38124999999997</v>
      </c>
      <c r="I14" s="56"/>
      <c r="J14" s="55"/>
      <c r="K14" s="23"/>
      <c r="L14" s="16"/>
      <c r="M14" s="23"/>
      <c r="N14" s="23"/>
      <c r="O14" s="23"/>
      <c r="P14" s="23"/>
      <c r="Q14" s="23"/>
      <c r="R14" s="55"/>
      <c r="S14" s="54"/>
      <c r="T14" s="23"/>
      <c r="U14" s="23"/>
      <c r="V14" s="52"/>
      <c r="W14" s="69"/>
      <c r="X14" s="38"/>
      <c r="Y14" s="13">
        <f>G14-3/32</f>
        <v>10</v>
      </c>
      <c r="Z14" s="103">
        <f>Y14*25.4</f>
        <v>254</v>
      </c>
      <c r="AA14" s="30"/>
      <c r="AB14" s="31"/>
      <c r="AC14" s="31"/>
      <c r="AD14" s="31"/>
      <c r="AE14" s="31"/>
      <c r="AF14" s="31"/>
      <c r="AG14" s="31"/>
      <c r="AH14" s="31"/>
      <c r="AI14" s="31"/>
      <c r="AJ14" s="32"/>
      <c r="AK14" s="38"/>
      <c r="AL14" s="38"/>
      <c r="AM14" s="38"/>
      <c r="AN14" s="38"/>
      <c r="AO14" s="38"/>
      <c r="AP14" s="117"/>
    </row>
    <row r="15" spans="1:42" ht="21.75" customHeight="1" thickTop="1" thickBot="1" x14ac:dyDescent="0.3">
      <c r="A15" s="51"/>
      <c r="B15" s="23"/>
      <c r="C15" s="23"/>
      <c r="D15" s="328" t="s">
        <v>18</v>
      </c>
      <c r="E15" s="328"/>
      <c r="F15" s="23"/>
      <c r="G15" s="23"/>
      <c r="H15" s="53"/>
      <c r="I15" s="56"/>
      <c r="J15" s="55"/>
      <c r="K15" s="23"/>
      <c r="L15" s="23"/>
      <c r="M15" s="23"/>
      <c r="N15" s="23"/>
      <c r="O15" s="23"/>
      <c r="P15" s="23"/>
      <c r="Q15" s="23"/>
      <c r="R15" s="55"/>
      <c r="S15" s="54"/>
      <c r="T15" s="23"/>
      <c r="U15" s="327" t="s">
        <v>26</v>
      </c>
      <c r="V15" s="316"/>
      <c r="W15" s="72"/>
      <c r="X15" s="36"/>
      <c r="Y15" s="36"/>
      <c r="Z15" s="38"/>
      <c r="AA15" s="30"/>
      <c r="AB15" s="31"/>
      <c r="AC15" s="31"/>
      <c r="AD15" s="31"/>
      <c r="AE15" s="31"/>
      <c r="AF15" s="31"/>
      <c r="AG15" s="31"/>
      <c r="AH15" s="31"/>
      <c r="AI15" s="31"/>
      <c r="AJ15" s="32"/>
      <c r="AK15" s="38"/>
      <c r="AL15" s="329" t="s">
        <v>61</v>
      </c>
      <c r="AM15" s="294"/>
      <c r="AN15" s="42"/>
      <c r="AO15" s="38"/>
      <c r="AP15" s="117"/>
    </row>
    <row r="16" spans="1:42" ht="21.75" customHeight="1" thickTop="1" thickBot="1" x14ac:dyDescent="0.4">
      <c r="A16" s="51"/>
      <c r="B16" s="23"/>
      <c r="C16" s="23"/>
      <c r="D16" s="179">
        <v>235</v>
      </c>
      <c r="E16" s="8">
        <v>1</v>
      </c>
      <c r="F16" s="23"/>
      <c r="G16" s="23"/>
      <c r="H16" s="53"/>
      <c r="I16" s="56"/>
      <c r="J16" s="55"/>
      <c r="K16" s="23"/>
      <c r="L16" s="23"/>
      <c r="M16" s="23"/>
      <c r="N16" s="23"/>
      <c r="O16" s="23"/>
      <c r="P16" s="23"/>
      <c r="Q16" s="23"/>
      <c r="R16" s="55"/>
      <c r="S16" s="54"/>
      <c r="T16" s="23"/>
      <c r="U16" s="12">
        <f>IF(O43="Rev",(0.5*D18),"N/A")</f>
        <v>42.09375</v>
      </c>
      <c r="V16" s="78">
        <f>IF(U16="N/A","N/A",(U16*25.4))</f>
        <v>1069.1812499999999</v>
      </c>
      <c r="W16" s="73"/>
      <c r="X16" s="37"/>
      <c r="Y16" s="37"/>
      <c r="Z16" s="38"/>
      <c r="AA16" s="30"/>
      <c r="AB16" s="31"/>
      <c r="AC16" s="31"/>
      <c r="AD16" s="31"/>
      <c r="AE16" s="31"/>
      <c r="AF16" s="31"/>
      <c r="AG16" s="31"/>
      <c r="AH16" s="31"/>
      <c r="AI16" s="31"/>
      <c r="AJ16" s="32"/>
      <c r="AK16" s="38"/>
      <c r="AL16" s="12">
        <f>IF(O43="Rev",(U16-3/32),"N/A")</f>
        <v>42</v>
      </c>
      <c r="AM16" s="89">
        <f>IF(AL16="N/A","N/A",(AL16*25.4))</f>
        <v>1066.8</v>
      </c>
      <c r="AN16" s="37"/>
      <c r="AO16" s="38"/>
      <c r="AP16" s="117"/>
    </row>
    <row r="17" spans="1:42" ht="21.75" customHeight="1" thickTop="1" thickBot="1" x14ac:dyDescent="0.3">
      <c r="A17" s="51"/>
      <c r="B17" s="23"/>
      <c r="C17" s="330" t="s">
        <v>19</v>
      </c>
      <c r="D17" s="330"/>
      <c r="E17" s="330"/>
      <c r="F17" s="23"/>
      <c r="G17" s="23"/>
      <c r="H17" s="53"/>
      <c r="I17" s="56"/>
      <c r="J17" s="55"/>
      <c r="K17" s="23"/>
      <c r="L17" s="23"/>
      <c r="M17" s="23"/>
      <c r="N17" s="23"/>
      <c r="O17" s="23"/>
      <c r="P17" s="23"/>
      <c r="Q17" s="23"/>
      <c r="R17" s="55"/>
      <c r="S17" s="54"/>
      <c r="T17" s="128" t="s">
        <v>59</v>
      </c>
      <c r="U17" s="12">
        <f>D25</f>
        <v>44.09375</v>
      </c>
      <c r="V17" s="78">
        <f>U17*25.4</f>
        <v>1119.98125</v>
      </c>
      <c r="W17" s="73"/>
      <c r="X17" s="37"/>
      <c r="Y17" s="37"/>
      <c r="Z17" s="38"/>
      <c r="AA17" s="30"/>
      <c r="AB17" s="31"/>
      <c r="AC17" s="31"/>
      <c r="AD17" s="31"/>
      <c r="AE17" s="31"/>
      <c r="AF17" s="123">
        <f>AG17*25.4</f>
        <v>1108.075</v>
      </c>
      <c r="AG17" s="309">
        <f>AL17-0.375</f>
        <v>43.625</v>
      </c>
      <c r="AH17" s="310"/>
      <c r="AI17" s="311"/>
      <c r="AJ17" s="32"/>
      <c r="AK17" s="38"/>
      <c r="AL17" s="12">
        <f>U17-3/32</f>
        <v>44</v>
      </c>
      <c r="AM17" s="89">
        <f>AL17*25.4</f>
        <v>1117.5999999999999</v>
      </c>
      <c r="AN17" s="37"/>
      <c r="AO17" s="38"/>
      <c r="AP17" s="117"/>
    </row>
    <row r="18" spans="1:42" ht="21.75" customHeight="1" thickTop="1" thickBot="1" x14ac:dyDescent="0.4">
      <c r="A18" s="51"/>
      <c r="B18" s="23"/>
      <c r="C18" s="23"/>
      <c r="D18" s="137">
        <v>84.1875</v>
      </c>
      <c r="E18" s="8">
        <v>2</v>
      </c>
      <c r="F18" s="23"/>
      <c r="G18" s="23"/>
      <c r="H18" s="53"/>
      <c r="I18" s="56"/>
      <c r="J18" s="55"/>
      <c r="K18" s="23"/>
      <c r="L18" s="23"/>
      <c r="M18" s="23"/>
      <c r="N18" s="23"/>
      <c r="O18" s="23"/>
      <c r="P18" s="23"/>
      <c r="Q18" s="23"/>
      <c r="R18" s="55"/>
      <c r="S18" s="54"/>
      <c r="T18" s="23"/>
      <c r="U18" s="315" t="str">
        <f>IF(D18=84.1875,"Handed","Standard")</f>
        <v>Handed</v>
      </c>
      <c r="V18" s="316"/>
      <c r="W18" s="72"/>
      <c r="X18" s="36"/>
      <c r="Y18" s="36"/>
      <c r="Z18" s="38"/>
      <c r="AA18" s="30"/>
      <c r="AB18" s="31"/>
      <c r="AC18" s="31"/>
      <c r="AD18" s="31"/>
      <c r="AE18" s="31"/>
      <c r="AF18" s="31"/>
      <c r="AG18" s="31"/>
      <c r="AH18" s="31"/>
      <c r="AI18" s="31"/>
      <c r="AJ18" s="32"/>
      <c r="AK18" s="38"/>
      <c r="AL18" s="294" t="str">
        <f>IF(D18=84.1875,"Handed","Standard")</f>
        <v>Handed</v>
      </c>
      <c r="AM18" s="294" t="str">
        <f t="shared" ref="AM18" si="0">IF(V17=84.1875,"Standard","Handed")</f>
        <v>Handed</v>
      </c>
      <c r="AN18" s="42"/>
      <c r="AO18" s="38"/>
      <c r="AP18" s="117"/>
    </row>
    <row r="19" spans="1:42" ht="21.75" customHeight="1" thickTop="1" x14ac:dyDescent="0.25">
      <c r="A19" s="51"/>
      <c r="B19" s="23"/>
      <c r="C19" s="23"/>
      <c r="D19" s="22">
        <f>D18*25.4</f>
        <v>2138.3624999999997</v>
      </c>
      <c r="E19" s="17"/>
      <c r="F19" s="23"/>
      <c r="G19" s="23"/>
      <c r="H19" s="53"/>
      <c r="I19" s="56"/>
      <c r="J19" s="55"/>
      <c r="K19" s="23"/>
      <c r="L19" s="23"/>
      <c r="M19" s="23"/>
      <c r="N19" s="23"/>
      <c r="O19" s="23"/>
      <c r="P19" s="23"/>
      <c r="Q19" s="23"/>
      <c r="R19" s="55"/>
      <c r="S19" s="54"/>
      <c r="T19" s="23"/>
      <c r="U19" s="218"/>
      <c r="V19" s="52"/>
      <c r="W19" s="69"/>
      <c r="X19" s="38"/>
      <c r="Y19" s="38"/>
      <c r="Z19" s="38"/>
      <c r="AA19" s="30"/>
      <c r="AB19" s="31"/>
      <c r="AC19" s="31"/>
      <c r="AD19" s="31"/>
      <c r="AE19" s="31"/>
      <c r="AF19" s="31"/>
      <c r="AG19" s="31"/>
      <c r="AH19" s="31"/>
      <c r="AI19" s="31"/>
      <c r="AJ19" s="32"/>
      <c r="AK19" s="38"/>
      <c r="AL19" s="38"/>
      <c r="AM19" s="38"/>
      <c r="AN19" s="38"/>
      <c r="AO19" s="38"/>
      <c r="AP19" s="117"/>
    </row>
    <row r="20" spans="1:42" ht="21.75" customHeight="1" thickBot="1" x14ac:dyDescent="0.3">
      <c r="A20" s="51"/>
      <c r="B20" s="23"/>
      <c r="C20" s="330" t="s">
        <v>20</v>
      </c>
      <c r="D20" s="330"/>
      <c r="E20" s="330"/>
      <c r="F20" s="23"/>
      <c r="G20" s="23"/>
      <c r="H20" s="53"/>
      <c r="I20" s="56"/>
      <c r="J20" s="55"/>
      <c r="K20" s="23"/>
      <c r="L20" s="23"/>
      <c r="M20" s="23"/>
      <c r="N20" s="23"/>
      <c r="O20" s="23"/>
      <c r="P20" s="23"/>
      <c r="Q20" s="23"/>
      <c r="R20" s="55"/>
      <c r="S20" s="54"/>
      <c r="T20" s="23"/>
      <c r="U20" s="23"/>
      <c r="V20" s="52"/>
      <c r="W20" s="69"/>
      <c r="X20" s="38"/>
      <c r="Y20" s="38"/>
      <c r="Z20" s="38"/>
      <c r="AA20" s="30"/>
      <c r="AB20" s="31"/>
      <c r="AC20" s="31"/>
      <c r="AD20" s="31"/>
      <c r="AE20" s="31"/>
      <c r="AF20" s="31"/>
      <c r="AG20" s="31"/>
      <c r="AH20" s="31"/>
      <c r="AI20" s="31"/>
      <c r="AJ20" s="32"/>
      <c r="AK20" s="38"/>
      <c r="AL20" s="38"/>
      <c r="AM20" s="38"/>
      <c r="AN20" s="38"/>
      <c r="AO20" s="38"/>
      <c r="AP20" s="117"/>
    </row>
    <row r="21" spans="1:42" ht="21.75" customHeight="1" thickTop="1" thickBot="1" x14ac:dyDescent="0.4">
      <c r="A21" s="51"/>
      <c r="B21" s="23"/>
      <c r="C21" s="23"/>
      <c r="D21" s="137">
        <v>0.75</v>
      </c>
      <c r="E21" s="8">
        <v>3</v>
      </c>
      <c r="F21" s="23"/>
      <c r="G21" s="23"/>
      <c r="H21" s="53"/>
      <c r="I21" s="56"/>
      <c r="J21" s="55"/>
      <c r="K21" s="23"/>
      <c r="L21" s="23"/>
      <c r="M21" s="23"/>
      <c r="N21" s="23"/>
      <c r="O21" s="23"/>
      <c r="P21" s="23"/>
      <c r="Q21" s="23"/>
      <c r="R21" s="55"/>
      <c r="S21" s="54"/>
      <c r="T21" s="23"/>
      <c r="U21" s="23"/>
      <c r="V21" s="52"/>
      <c r="W21" s="69"/>
      <c r="X21" s="38"/>
      <c r="Y21" s="38"/>
      <c r="Z21" s="38"/>
      <c r="AA21" s="30"/>
      <c r="AB21" s="31"/>
      <c r="AC21" s="31"/>
      <c r="AD21" s="31"/>
      <c r="AE21" s="31"/>
      <c r="AF21" s="31"/>
      <c r="AG21" s="31"/>
      <c r="AH21" s="31"/>
      <c r="AI21" s="31"/>
      <c r="AJ21" s="32"/>
      <c r="AK21" s="38"/>
      <c r="AL21" s="38"/>
      <c r="AM21" s="38"/>
      <c r="AN21" s="38"/>
      <c r="AO21" s="38"/>
      <c r="AP21" s="117"/>
    </row>
    <row r="22" spans="1:42" ht="21.75" customHeight="1" thickTop="1" x14ac:dyDescent="0.25">
      <c r="A22" s="51"/>
      <c r="B22" s="23"/>
      <c r="C22" s="76"/>
      <c r="D22" s="178">
        <f>D21*25.4</f>
        <v>19.049999999999997</v>
      </c>
      <c r="E22" s="18"/>
      <c r="F22" s="23"/>
      <c r="G22" s="23"/>
      <c r="H22" s="53"/>
      <c r="I22" s="56"/>
      <c r="J22" s="55"/>
      <c r="K22" s="23"/>
      <c r="L22" s="23"/>
      <c r="M22" s="23"/>
      <c r="N22" s="23"/>
      <c r="O22" s="23"/>
      <c r="P22" s="23"/>
      <c r="Q22" s="23"/>
      <c r="R22" s="55"/>
      <c r="S22" s="54"/>
      <c r="T22" s="23"/>
      <c r="U22" s="23"/>
      <c r="V22" s="52"/>
      <c r="W22" s="69"/>
      <c r="X22" s="38"/>
      <c r="Y22" s="38"/>
      <c r="Z22" s="38"/>
      <c r="AA22" s="30"/>
      <c r="AB22" s="31"/>
      <c r="AC22" s="31"/>
      <c r="AD22" s="31"/>
      <c r="AE22" s="31"/>
      <c r="AF22" s="31"/>
      <c r="AG22" s="31"/>
      <c r="AH22" s="31"/>
      <c r="AI22" s="31"/>
      <c r="AJ22" s="32"/>
      <c r="AK22" s="38"/>
      <c r="AL22" s="38"/>
      <c r="AM22" s="38"/>
      <c r="AN22" s="38"/>
      <c r="AO22" s="38"/>
      <c r="AP22" s="117"/>
    </row>
    <row r="23" spans="1:42" ht="21.75" customHeight="1" x14ac:dyDescent="0.25">
      <c r="A23" s="51"/>
      <c r="B23" s="23"/>
      <c r="C23" s="134" t="s">
        <v>3</v>
      </c>
      <c r="D23" s="135">
        <f t="array" ref="D23">INDEX(Tables!D3:D479,MATCH(1,(Tables!B3:B479=D16)*(Tables!C3:C479=D18),0))</f>
        <v>10.09375</v>
      </c>
      <c r="E23" s="19"/>
      <c r="F23" s="23"/>
      <c r="G23" s="23"/>
      <c r="H23" s="53"/>
      <c r="I23" s="56"/>
      <c r="J23" s="55"/>
      <c r="K23" s="23"/>
      <c r="L23" s="23"/>
      <c r="M23" s="23"/>
      <c r="N23" s="23"/>
      <c r="O23" s="23"/>
      <c r="P23" s="23"/>
      <c r="Q23" s="23"/>
      <c r="R23" s="55"/>
      <c r="S23" s="54"/>
      <c r="T23" s="23"/>
      <c r="U23" s="23"/>
      <c r="V23" s="52"/>
      <c r="W23" s="69"/>
      <c r="X23" s="38"/>
      <c r="Y23" s="38"/>
      <c r="Z23" s="38"/>
      <c r="AA23" s="30"/>
      <c r="AB23" s="31"/>
      <c r="AC23" s="31"/>
      <c r="AD23" s="31"/>
      <c r="AE23" s="31"/>
      <c r="AF23" s="31"/>
      <c r="AG23" s="31"/>
      <c r="AH23" s="31"/>
      <c r="AI23" s="31"/>
      <c r="AJ23" s="32"/>
      <c r="AK23" s="38"/>
      <c r="AL23" s="38"/>
      <c r="AM23" s="38"/>
      <c r="AN23" s="38"/>
      <c r="AO23" s="38"/>
      <c r="AP23" s="117"/>
    </row>
    <row r="24" spans="1:42" ht="21.75" customHeight="1" thickBot="1" x14ac:dyDescent="0.3">
      <c r="A24" s="51"/>
      <c r="B24" s="23"/>
      <c r="C24" s="134" t="s">
        <v>4</v>
      </c>
      <c r="D24" s="135">
        <f t="array" ref="D24">INDEX(Tables!E3:E479,MATCH(1,(Tables!B3:B479=D16)*(Tables!C3:C479=D18),0))</f>
        <v>64</v>
      </c>
      <c r="E24" s="19"/>
      <c r="F24" s="23"/>
      <c r="G24" s="23"/>
      <c r="H24" s="53"/>
      <c r="I24" s="56"/>
      <c r="J24" s="55"/>
      <c r="K24" s="23"/>
      <c r="L24" s="23"/>
      <c r="M24" s="23"/>
      <c r="N24" s="23"/>
      <c r="O24" s="23"/>
      <c r="P24" s="23"/>
      <c r="Q24" s="23"/>
      <c r="R24" s="55"/>
      <c r="S24" s="54"/>
      <c r="T24" s="23"/>
      <c r="U24" s="23"/>
      <c r="V24" s="52"/>
      <c r="W24" s="69"/>
      <c r="X24" s="38"/>
      <c r="Y24" s="38"/>
      <c r="Z24" s="38"/>
      <c r="AA24" s="30"/>
      <c r="AB24" s="31"/>
      <c r="AC24" s="31"/>
      <c r="AD24" s="31"/>
      <c r="AE24" s="31"/>
      <c r="AF24" s="31"/>
      <c r="AG24" s="31"/>
      <c r="AH24" s="31"/>
      <c r="AI24" s="31"/>
      <c r="AJ24" s="32"/>
      <c r="AK24" s="38"/>
      <c r="AL24" s="38"/>
      <c r="AM24" s="38"/>
      <c r="AN24" s="38"/>
      <c r="AO24" s="38"/>
      <c r="AP24" s="117"/>
    </row>
    <row r="25" spans="1:42" ht="21.75" customHeight="1" thickTop="1" thickBot="1" x14ac:dyDescent="0.3">
      <c r="A25" s="51"/>
      <c r="B25" s="23"/>
      <c r="C25" s="134" t="s">
        <v>5</v>
      </c>
      <c r="D25" s="135">
        <f t="array" ref="D25">INDEX(Tables!H3:H479,MATCH(1,(Tables!B3:B479=D16)*(Tables!C3:C479=D18),0))</f>
        <v>44.09375</v>
      </c>
      <c r="E25" s="59"/>
      <c r="F25" s="23"/>
      <c r="G25" s="23"/>
      <c r="H25" s="53"/>
      <c r="I25" s="56"/>
      <c r="J25" s="55"/>
      <c r="K25" s="23"/>
      <c r="L25" s="23"/>
      <c r="M25" s="12">
        <f>L13+G26</f>
        <v>72.34375</v>
      </c>
      <c r="N25" s="57">
        <f>M25*25.4</f>
        <v>1837.53125</v>
      </c>
      <c r="O25" s="23"/>
      <c r="P25" s="23"/>
      <c r="Q25" s="23"/>
      <c r="R25" s="55"/>
      <c r="S25" s="54"/>
      <c r="T25" s="23"/>
      <c r="U25" s="23"/>
      <c r="V25" s="52"/>
      <c r="W25" s="69"/>
      <c r="X25" s="38"/>
      <c r="Y25" s="38"/>
      <c r="Z25" s="38"/>
      <c r="AA25" s="30"/>
      <c r="AB25" s="31"/>
      <c r="AC25" s="12">
        <f>M25-3/32</f>
        <v>72.25</v>
      </c>
      <c r="AD25" s="39">
        <f>AC25*25.4</f>
        <v>1835.1499999999999</v>
      </c>
      <c r="AE25" s="31"/>
      <c r="AF25" s="31"/>
      <c r="AG25" s="31"/>
      <c r="AH25" s="31"/>
      <c r="AI25" s="31"/>
      <c r="AJ25" s="32"/>
      <c r="AK25" s="38"/>
      <c r="AL25" s="38"/>
      <c r="AM25" s="38"/>
      <c r="AN25" s="12">
        <f>D18-D21-3/32</f>
        <v>83.34375</v>
      </c>
      <c r="AO25" s="115">
        <f>AN25*25.4</f>
        <v>2116.9312500000001</v>
      </c>
      <c r="AP25" s="117"/>
    </row>
    <row r="26" spans="1:42" ht="21.75" customHeight="1" thickTop="1" thickBot="1" x14ac:dyDescent="0.3">
      <c r="A26" s="51"/>
      <c r="B26" s="23"/>
      <c r="C26" s="134" t="s">
        <v>6</v>
      </c>
      <c r="D26" s="141"/>
      <c r="E26" s="59"/>
      <c r="F26" s="58" t="s">
        <v>4</v>
      </c>
      <c r="G26" s="13">
        <f>D24</f>
        <v>64</v>
      </c>
      <c r="H26" s="15">
        <f>G26*25.4</f>
        <v>1625.6</v>
      </c>
      <c r="I26" s="56"/>
      <c r="J26" s="55"/>
      <c r="K26" s="23"/>
      <c r="L26" s="23"/>
      <c r="M26" s="23"/>
      <c r="N26" s="23"/>
      <c r="O26" s="23"/>
      <c r="P26" s="23"/>
      <c r="Q26" s="23"/>
      <c r="R26" s="55"/>
      <c r="S26" s="54"/>
      <c r="T26" s="23"/>
      <c r="U26" s="23"/>
      <c r="V26" s="52"/>
      <c r="W26" s="69"/>
      <c r="X26" s="38"/>
      <c r="Y26" s="13">
        <f>G26</f>
        <v>64</v>
      </c>
      <c r="Z26" s="103">
        <f>Y26*25.4</f>
        <v>1625.6</v>
      </c>
      <c r="AA26" s="30"/>
      <c r="AB26" s="31"/>
      <c r="AC26" s="31"/>
      <c r="AD26" s="31"/>
      <c r="AE26" s="31"/>
      <c r="AF26" s="31"/>
      <c r="AG26" s="31"/>
      <c r="AH26" s="31"/>
      <c r="AI26" s="31"/>
      <c r="AJ26" s="32"/>
      <c r="AK26" s="38"/>
      <c r="AL26" s="38"/>
      <c r="AM26" s="38"/>
      <c r="AN26" s="38"/>
      <c r="AO26" s="38"/>
      <c r="AP26" s="117"/>
    </row>
    <row r="27" spans="1:42" ht="21.75" customHeight="1" thickTop="1" x14ac:dyDescent="0.25">
      <c r="A27" s="51"/>
      <c r="B27" s="23"/>
      <c r="C27" s="76"/>
      <c r="D27" s="165"/>
      <c r="E27" s="59"/>
      <c r="F27" s="23"/>
      <c r="G27" s="23"/>
      <c r="H27" s="53"/>
      <c r="I27" s="56"/>
      <c r="J27" s="55"/>
      <c r="K27" s="23"/>
      <c r="L27" s="23"/>
      <c r="M27" s="23"/>
      <c r="N27" s="23"/>
      <c r="O27" s="23"/>
      <c r="P27" s="23"/>
      <c r="Q27" s="23"/>
      <c r="R27" s="55"/>
      <c r="S27" s="54"/>
      <c r="T27" s="23"/>
      <c r="U27" s="23"/>
      <c r="V27" s="52"/>
      <c r="W27" s="69"/>
      <c r="X27" s="38"/>
      <c r="Y27" s="38"/>
      <c r="Z27" s="38"/>
      <c r="AA27" s="30"/>
      <c r="AB27" s="31"/>
      <c r="AC27" s="31"/>
      <c r="AD27" s="31"/>
      <c r="AE27" s="31"/>
      <c r="AF27" s="31"/>
      <c r="AG27" s="31"/>
      <c r="AH27" s="31"/>
      <c r="AI27" s="31"/>
      <c r="AJ27" s="32"/>
      <c r="AK27" s="38"/>
      <c r="AL27" s="38"/>
      <c r="AM27" s="38"/>
      <c r="AN27" s="38"/>
      <c r="AO27" s="38"/>
      <c r="AP27" s="117"/>
    </row>
    <row r="28" spans="1:42" ht="21.75" customHeight="1" thickBot="1" x14ac:dyDescent="0.3">
      <c r="A28" s="51"/>
      <c r="B28" s="23"/>
      <c r="C28" s="330" t="s">
        <v>21</v>
      </c>
      <c r="D28" s="330"/>
      <c r="E28" s="330"/>
      <c r="F28" s="23"/>
      <c r="G28" s="23"/>
      <c r="H28" s="53"/>
      <c r="I28" s="56"/>
      <c r="J28" s="55"/>
      <c r="K28" s="23"/>
      <c r="L28" s="23"/>
      <c r="M28" s="23"/>
      <c r="N28" s="23"/>
      <c r="O28" s="23"/>
      <c r="P28" s="23"/>
      <c r="Q28" s="23"/>
      <c r="R28" s="55"/>
      <c r="S28" s="54"/>
      <c r="T28" s="23"/>
      <c r="U28" s="23"/>
      <c r="V28" s="52"/>
      <c r="W28" s="69"/>
      <c r="X28" s="38"/>
      <c r="Y28" s="38"/>
      <c r="Z28" s="38"/>
      <c r="AA28" s="30"/>
      <c r="AB28" s="31"/>
      <c r="AC28" s="31"/>
      <c r="AD28" s="31"/>
      <c r="AE28" s="31"/>
      <c r="AF28" s="31"/>
      <c r="AG28" s="31"/>
      <c r="AH28" s="31"/>
      <c r="AI28" s="31"/>
      <c r="AJ28" s="32"/>
      <c r="AK28" s="38"/>
      <c r="AL28" s="38"/>
      <c r="AM28" s="38"/>
      <c r="AN28" s="38"/>
      <c r="AO28" s="38"/>
      <c r="AP28" s="117"/>
    </row>
    <row r="29" spans="1:42" ht="21.75" customHeight="1" thickTop="1" thickBot="1" x14ac:dyDescent="0.4">
      <c r="A29" s="51"/>
      <c r="B29" s="23"/>
      <c r="C29" s="60" t="s">
        <v>22</v>
      </c>
      <c r="D29" s="136">
        <v>36</v>
      </c>
      <c r="E29" s="9">
        <v>4</v>
      </c>
      <c r="F29" s="23"/>
      <c r="G29" s="23"/>
      <c r="H29" s="53"/>
      <c r="I29" s="56"/>
      <c r="J29" s="55"/>
      <c r="K29" s="23"/>
      <c r="L29" s="23"/>
      <c r="M29" s="23"/>
      <c r="N29" s="23"/>
      <c r="O29" s="43">
        <f>IF(D31="NONE",D29,(D29+D31))</f>
        <v>36</v>
      </c>
      <c r="P29" s="57">
        <f>O29*25.4</f>
        <v>914.4</v>
      </c>
      <c r="Q29" s="23"/>
      <c r="R29" s="55"/>
      <c r="S29" s="54"/>
      <c r="T29" s="23"/>
      <c r="U29" s="23"/>
      <c r="V29" s="52"/>
      <c r="W29" s="69"/>
      <c r="X29" s="38"/>
      <c r="Y29" s="38"/>
      <c r="Z29" s="38"/>
      <c r="AA29" s="30"/>
      <c r="AB29" s="31"/>
      <c r="AC29" s="31"/>
      <c r="AD29" s="31"/>
      <c r="AE29" s="31"/>
      <c r="AF29" s="31"/>
      <c r="AG29" s="31"/>
      <c r="AH29" s="31"/>
      <c r="AI29" s="31"/>
      <c r="AJ29" s="32"/>
      <c r="AK29" s="38"/>
      <c r="AL29" s="38"/>
      <c r="AM29" s="38"/>
      <c r="AN29" s="38"/>
      <c r="AO29" s="38"/>
      <c r="AP29" s="117"/>
    </row>
    <row r="30" spans="1:42" ht="21.75" customHeight="1" thickTop="1" thickBot="1" x14ac:dyDescent="0.4">
      <c r="A30" s="51"/>
      <c r="B30" s="23"/>
      <c r="C30" s="23"/>
      <c r="D30" s="20">
        <f>D29*25.4</f>
        <v>914.4</v>
      </c>
      <c r="E30" s="21"/>
      <c r="F30" s="23"/>
      <c r="G30" s="23"/>
      <c r="H30" s="53"/>
      <c r="I30" s="56"/>
      <c r="J30" s="55"/>
      <c r="K30" s="23"/>
      <c r="L30" s="23"/>
      <c r="M30" s="23"/>
      <c r="N30" s="298" t="s">
        <v>35</v>
      </c>
      <c r="O30" s="298"/>
      <c r="P30" s="298"/>
      <c r="Q30" s="23"/>
      <c r="R30" s="55"/>
      <c r="S30" s="54"/>
      <c r="T30" s="23"/>
      <c r="U30" s="327" t="s">
        <v>26</v>
      </c>
      <c r="V30" s="316"/>
      <c r="W30" s="72"/>
      <c r="X30" s="36"/>
      <c r="Y30" s="36"/>
      <c r="Z30" s="38"/>
      <c r="AA30" s="30"/>
      <c r="AB30" s="31"/>
      <c r="AC30" s="31"/>
      <c r="AD30" s="31"/>
      <c r="AE30" s="31"/>
      <c r="AF30" s="31"/>
      <c r="AG30" s="31"/>
      <c r="AH30" s="31"/>
      <c r="AI30" s="31"/>
      <c r="AJ30" s="32"/>
      <c r="AK30" s="38"/>
      <c r="AL30" s="329" t="s">
        <v>63</v>
      </c>
      <c r="AM30" s="294"/>
      <c r="AN30" s="42"/>
      <c r="AO30" s="38"/>
      <c r="AP30" s="117"/>
    </row>
    <row r="31" spans="1:42" ht="21.75" customHeight="1" thickTop="1" thickBot="1" x14ac:dyDescent="0.4">
      <c r="A31" s="51"/>
      <c r="B31" s="23"/>
      <c r="C31" s="60" t="s">
        <v>23</v>
      </c>
      <c r="D31" s="136" t="s">
        <v>11</v>
      </c>
      <c r="E31" s="10">
        <v>5</v>
      </c>
      <c r="F31" s="23"/>
      <c r="G31" s="23"/>
      <c r="H31" s="53"/>
      <c r="I31" s="56"/>
      <c r="J31" s="55"/>
      <c r="K31" s="23"/>
      <c r="L31" s="23"/>
      <c r="M31" s="23"/>
      <c r="N31" s="23"/>
      <c r="O31" s="23"/>
      <c r="P31" s="23"/>
      <c r="Q31" s="23"/>
      <c r="R31" s="55"/>
      <c r="S31" s="54"/>
      <c r="T31" s="23"/>
      <c r="U31" s="12">
        <f>IF(O43="Rev",(0.5*D18),"N/A")</f>
        <v>42.09375</v>
      </c>
      <c r="V31" s="78">
        <f>IF(U31="N/A","N/A",(U31*25.4))</f>
        <v>1069.1812499999999</v>
      </c>
      <c r="W31" s="73"/>
      <c r="X31" s="37"/>
      <c r="Y31" s="37"/>
      <c r="Z31" s="38"/>
      <c r="AA31" s="30"/>
      <c r="AB31" s="31"/>
      <c r="AC31" s="31"/>
      <c r="AD31" s="31"/>
      <c r="AE31" s="31"/>
      <c r="AF31" s="31"/>
      <c r="AG31" s="31"/>
      <c r="AH31" s="31"/>
      <c r="AI31" s="31"/>
      <c r="AJ31" s="32"/>
      <c r="AK31" s="38"/>
      <c r="AL31" s="12">
        <f>IF(O43="Rev",(AN25-AL16),"N/A")</f>
        <v>41.34375</v>
      </c>
      <c r="AM31" s="89">
        <f>IF(AL31="N/A","N/A",(AL31*25.4))</f>
        <v>1050.1312499999999</v>
      </c>
      <c r="AN31" s="37"/>
      <c r="AO31" s="38"/>
      <c r="AP31" s="117"/>
    </row>
    <row r="32" spans="1:42" ht="21.75" customHeight="1" thickTop="1" thickBot="1" x14ac:dyDescent="0.3">
      <c r="A32" s="51"/>
      <c r="B32" s="23"/>
      <c r="C32" s="23"/>
      <c r="D32" s="22" t="str">
        <f>IF(D31="NONE","N/A",(D31*25.4))</f>
        <v>N/A</v>
      </c>
      <c r="E32" s="23"/>
      <c r="F32" s="23"/>
      <c r="G32" s="23"/>
      <c r="H32" s="53"/>
      <c r="I32" s="56"/>
      <c r="J32" s="55"/>
      <c r="K32" s="23"/>
      <c r="L32" s="23"/>
      <c r="M32" s="23"/>
      <c r="N32" s="23"/>
      <c r="O32" s="23"/>
      <c r="P32" s="23"/>
      <c r="Q32" s="23"/>
      <c r="R32" s="55"/>
      <c r="S32" s="54"/>
      <c r="T32" s="127" t="s">
        <v>60</v>
      </c>
      <c r="U32" s="12">
        <f>D18-U17</f>
        <v>40.09375</v>
      </c>
      <c r="V32" s="78">
        <f t="shared" ref="V32" si="1">U32*25.4</f>
        <v>1018.3812499999999</v>
      </c>
      <c r="W32" s="73"/>
      <c r="X32" s="37"/>
      <c r="Y32" s="37"/>
      <c r="Z32" s="38"/>
      <c r="AA32" s="30"/>
      <c r="AB32" s="31"/>
      <c r="AC32" s="31"/>
      <c r="AD32" s="31"/>
      <c r="AE32" s="31"/>
      <c r="AF32" s="31"/>
      <c r="AG32" s="31"/>
      <c r="AH32" s="31"/>
      <c r="AI32" s="31"/>
      <c r="AJ32" s="32"/>
      <c r="AK32" s="38"/>
      <c r="AL32" s="12">
        <f>AN25-AL17</f>
        <v>39.34375</v>
      </c>
      <c r="AM32" s="89">
        <f t="shared" ref="AM32" si="2">AL32*25.4</f>
        <v>999.33124999999995</v>
      </c>
      <c r="AN32" s="37"/>
      <c r="AO32" s="38"/>
      <c r="AP32" s="117"/>
    </row>
    <row r="33" spans="1:42" ht="21.75" customHeight="1" thickTop="1" thickBot="1" x14ac:dyDescent="0.35">
      <c r="A33" s="51"/>
      <c r="B33" s="295" t="s">
        <v>36</v>
      </c>
      <c r="C33" s="296"/>
      <c r="D33" s="296"/>
      <c r="E33" s="297"/>
      <c r="F33" s="23"/>
      <c r="G33" s="23"/>
      <c r="H33" s="53"/>
      <c r="I33" s="56"/>
      <c r="J33" s="55"/>
      <c r="K33" s="23"/>
      <c r="L33" s="23"/>
      <c r="M33" s="23"/>
      <c r="N33" s="23"/>
      <c r="O33" s="23"/>
      <c r="P33" s="79"/>
      <c r="Q33" s="57"/>
      <c r="R33" s="55"/>
      <c r="S33" s="54"/>
      <c r="T33" s="23"/>
      <c r="U33" s="315" t="s">
        <v>27</v>
      </c>
      <c r="V33" s="316"/>
      <c r="W33" s="72"/>
      <c r="X33" s="36"/>
      <c r="Y33" s="36"/>
      <c r="Z33" s="38"/>
      <c r="AA33" s="30"/>
      <c r="AB33" s="31"/>
      <c r="AC33" s="31"/>
      <c r="AD33" s="31"/>
      <c r="AE33" s="31"/>
      <c r="AF33" s="31"/>
      <c r="AG33" s="31"/>
      <c r="AH33" s="31"/>
      <c r="AI33" s="31"/>
      <c r="AJ33" s="32"/>
      <c r="AK33" s="38"/>
      <c r="AL33" s="293" t="s">
        <v>62</v>
      </c>
      <c r="AM33" s="294"/>
      <c r="AN33" s="42"/>
      <c r="AO33" s="38"/>
      <c r="AP33" s="117"/>
    </row>
    <row r="34" spans="1:42" ht="21.75" customHeight="1" thickTop="1" thickBot="1" x14ac:dyDescent="0.3">
      <c r="A34" s="51"/>
      <c r="B34" s="81"/>
      <c r="C34" s="60" t="s">
        <v>24</v>
      </c>
      <c r="D34" s="25">
        <f>O29+1.25</f>
        <v>37.25</v>
      </c>
      <c r="E34" s="82"/>
      <c r="F34" s="23"/>
      <c r="G34" s="23"/>
      <c r="H34" s="53"/>
      <c r="I34" s="56"/>
      <c r="J34" s="55"/>
      <c r="K34" s="23"/>
      <c r="L34" s="23"/>
      <c r="M34" s="23"/>
      <c r="N34" s="23"/>
      <c r="O34" s="298"/>
      <c r="P34" s="298"/>
      <c r="Q34" s="23"/>
      <c r="R34" s="55"/>
      <c r="S34" s="54"/>
      <c r="T34" s="23"/>
      <c r="U34" s="23"/>
      <c r="V34" s="52"/>
      <c r="W34" s="69"/>
      <c r="X34" s="38"/>
      <c r="Y34" s="38"/>
      <c r="Z34" s="38"/>
      <c r="AA34" s="30"/>
      <c r="AB34" s="31"/>
      <c r="AC34" s="31"/>
      <c r="AD34" s="31"/>
      <c r="AE34" s="31"/>
      <c r="AF34" s="31"/>
      <c r="AG34" s="31"/>
      <c r="AH34" s="31"/>
      <c r="AI34" s="31"/>
      <c r="AJ34" s="32"/>
      <c r="AK34" s="38"/>
      <c r="AL34" s="38"/>
      <c r="AM34" s="38"/>
      <c r="AN34" s="38"/>
      <c r="AO34" s="38"/>
      <c r="AP34" s="117"/>
    </row>
    <row r="35" spans="1:42" ht="21.75" customHeight="1" thickTop="1" thickBot="1" x14ac:dyDescent="0.3">
      <c r="A35" s="51"/>
      <c r="B35" s="81"/>
      <c r="C35" s="23"/>
      <c r="D35" s="20">
        <f>D34*25.4</f>
        <v>946.15</v>
      </c>
      <c r="E35" s="82"/>
      <c r="F35" s="23"/>
      <c r="G35" s="23"/>
      <c r="H35" s="53"/>
      <c r="I35" s="56"/>
      <c r="J35" s="55"/>
      <c r="K35" s="23"/>
      <c r="L35" s="23"/>
      <c r="M35" s="23"/>
      <c r="N35" s="23"/>
      <c r="O35" s="23"/>
      <c r="P35" s="23"/>
      <c r="Q35" s="23"/>
      <c r="R35" s="55"/>
      <c r="S35" s="54"/>
      <c r="T35" s="23"/>
      <c r="U35" s="23"/>
      <c r="V35" s="52"/>
      <c r="W35" s="69"/>
      <c r="X35" s="38"/>
      <c r="Y35" s="38"/>
      <c r="Z35" s="38"/>
      <c r="AA35" s="30"/>
      <c r="AB35" s="31"/>
      <c r="AC35" s="31"/>
      <c r="AD35" s="31"/>
      <c r="AE35" s="31"/>
      <c r="AF35" s="31"/>
      <c r="AG35" s="31"/>
      <c r="AH35" s="31"/>
      <c r="AI35" s="31"/>
      <c r="AJ35" s="32"/>
      <c r="AK35" s="38"/>
      <c r="AL35" s="38"/>
      <c r="AM35" s="38"/>
      <c r="AN35" s="38"/>
      <c r="AO35" s="38"/>
      <c r="AP35" s="117"/>
    </row>
    <row r="36" spans="1:42" ht="21.75" customHeight="1" thickTop="1" thickBot="1" x14ac:dyDescent="0.3">
      <c r="A36" s="51"/>
      <c r="B36" s="81"/>
      <c r="C36" s="60" t="s">
        <v>25</v>
      </c>
      <c r="D36" s="25" t="str">
        <f>IF(D31="NONE","N/A",(O29+2.5))</f>
        <v>N/A</v>
      </c>
      <c r="E36" s="82"/>
      <c r="F36" s="23"/>
      <c r="G36" s="23"/>
      <c r="H36" s="53"/>
      <c r="I36" s="56"/>
      <c r="J36" s="55"/>
      <c r="K36" s="23"/>
      <c r="L36" s="23"/>
      <c r="M36" s="23"/>
      <c r="N36" s="23"/>
      <c r="O36" s="23"/>
      <c r="P36" s="23"/>
      <c r="Q36" s="23"/>
      <c r="R36" s="55"/>
      <c r="S36" s="54"/>
      <c r="T36" s="23"/>
      <c r="U36" s="23"/>
      <c r="V36" s="52"/>
      <c r="W36" s="69"/>
      <c r="X36" s="38"/>
      <c r="Y36" s="38"/>
      <c r="Z36" s="38"/>
      <c r="AA36" s="30"/>
      <c r="AB36" s="31"/>
      <c r="AC36" s="31"/>
      <c r="AD36" s="31"/>
      <c r="AE36" s="31"/>
      <c r="AF36" s="31"/>
      <c r="AG36" s="31"/>
      <c r="AH36" s="31"/>
      <c r="AI36" s="31"/>
      <c r="AJ36" s="32"/>
      <c r="AK36" s="38"/>
      <c r="AL36" s="38"/>
      <c r="AM36" s="38"/>
      <c r="AN36" s="38"/>
      <c r="AO36" s="38"/>
      <c r="AP36" s="117"/>
    </row>
    <row r="37" spans="1:42" ht="21.75" customHeight="1" thickTop="1" thickBot="1" x14ac:dyDescent="0.3">
      <c r="A37" s="51"/>
      <c r="B37" s="81"/>
      <c r="C37" s="23"/>
      <c r="D37" s="20" t="str">
        <f>IF(D36="N/A","N/A",(D36*25.4))</f>
        <v>N/A</v>
      </c>
      <c r="E37" s="82"/>
      <c r="F37" s="23"/>
      <c r="G37" s="23"/>
      <c r="H37" s="53"/>
      <c r="I37" s="56"/>
      <c r="J37" s="55"/>
      <c r="K37" s="23"/>
      <c r="L37" s="23"/>
      <c r="M37" s="23"/>
      <c r="N37" s="23"/>
      <c r="O37" s="23"/>
      <c r="P37" s="23"/>
      <c r="Q37" s="23"/>
      <c r="R37" s="55"/>
      <c r="S37" s="54"/>
      <c r="T37" s="23"/>
      <c r="U37" s="23"/>
      <c r="V37" s="52"/>
      <c r="W37" s="69"/>
      <c r="X37" s="38"/>
      <c r="Y37" s="38"/>
      <c r="Z37" s="38"/>
      <c r="AA37" s="30"/>
      <c r="AB37" s="31"/>
      <c r="AC37" s="31"/>
      <c r="AD37" s="31"/>
      <c r="AE37" s="31"/>
      <c r="AF37" s="31"/>
      <c r="AG37" s="31"/>
      <c r="AH37" s="31"/>
      <c r="AI37" s="31"/>
      <c r="AJ37" s="32"/>
      <c r="AK37" s="38"/>
      <c r="AL37" s="38"/>
      <c r="AM37" s="38"/>
      <c r="AN37" s="38"/>
      <c r="AO37" s="38"/>
      <c r="AP37" s="117"/>
    </row>
    <row r="38" spans="1:42" ht="21.75" customHeight="1" thickTop="1" thickBot="1" x14ac:dyDescent="0.3">
      <c r="A38" s="51"/>
      <c r="B38" s="81"/>
      <c r="C38" s="60" t="s">
        <v>2</v>
      </c>
      <c r="D38" s="26">
        <f>D18+13/16</f>
        <v>85</v>
      </c>
      <c r="E38" s="82"/>
      <c r="F38" s="58" t="s">
        <v>3</v>
      </c>
      <c r="G38" s="13">
        <f>D23</f>
        <v>10.09375</v>
      </c>
      <c r="H38" s="57">
        <f>G38*25.4</f>
        <v>256.38124999999997</v>
      </c>
      <c r="I38" s="56"/>
      <c r="J38" s="55"/>
      <c r="K38" s="23"/>
      <c r="L38" s="23"/>
      <c r="M38" s="23"/>
      <c r="N38" s="23"/>
      <c r="O38" s="23"/>
      <c r="P38" s="23"/>
      <c r="Q38" s="23"/>
      <c r="R38" s="55"/>
      <c r="S38" s="54"/>
      <c r="T38" s="23"/>
      <c r="U38" s="23"/>
      <c r="V38" s="52"/>
      <c r="W38" s="69"/>
      <c r="X38" s="38"/>
      <c r="Y38" s="13">
        <f>G38-D21+3/32</f>
        <v>9.4375</v>
      </c>
      <c r="Z38" s="103">
        <f>Y38*25.4</f>
        <v>239.71249999999998</v>
      </c>
      <c r="AA38" s="30"/>
      <c r="AB38" s="31"/>
      <c r="AC38" s="31"/>
      <c r="AD38" s="31"/>
      <c r="AE38" s="31"/>
      <c r="AF38" s="31"/>
      <c r="AG38" s="31"/>
      <c r="AH38" s="31"/>
      <c r="AI38" s="31"/>
      <c r="AJ38" s="32"/>
      <c r="AK38" s="38"/>
      <c r="AL38" s="38"/>
      <c r="AM38" s="38"/>
      <c r="AN38" s="38"/>
      <c r="AO38" s="38"/>
      <c r="AP38" s="117"/>
    </row>
    <row r="39" spans="1:42" ht="21.75" customHeight="1" thickTop="1" thickBot="1" x14ac:dyDescent="0.3">
      <c r="A39" s="51"/>
      <c r="B39" s="83"/>
      <c r="C39" s="84"/>
      <c r="D39" s="85">
        <f>D38*25.4</f>
        <v>2159</v>
      </c>
      <c r="E39" s="86"/>
      <c r="F39" s="23"/>
      <c r="G39" s="23"/>
      <c r="H39" s="53"/>
      <c r="I39" s="56"/>
      <c r="J39" s="55"/>
      <c r="K39" s="23"/>
      <c r="L39" s="23"/>
      <c r="M39" s="23"/>
      <c r="N39" s="23"/>
      <c r="O39" s="23"/>
      <c r="P39" s="23"/>
      <c r="Q39" s="23"/>
      <c r="R39" s="55"/>
      <c r="S39" s="54"/>
      <c r="T39" s="23"/>
      <c r="U39" s="23"/>
      <c r="V39" s="52"/>
      <c r="W39" s="69"/>
      <c r="X39" s="38"/>
      <c r="Y39" s="38"/>
      <c r="Z39" s="38"/>
      <c r="AA39" s="30"/>
      <c r="AB39" s="31"/>
      <c r="AC39" s="31"/>
      <c r="AD39" s="31"/>
      <c r="AE39" s="31"/>
      <c r="AF39" s="31"/>
      <c r="AG39" s="31"/>
      <c r="AH39" s="31"/>
      <c r="AI39" s="31"/>
      <c r="AJ39" s="32"/>
      <c r="AK39" s="38"/>
      <c r="AL39" s="38"/>
      <c r="AM39" s="38"/>
      <c r="AN39" s="38"/>
      <c r="AO39" s="38"/>
      <c r="AP39" s="117"/>
    </row>
    <row r="40" spans="1:42" ht="21.75" customHeight="1" thickTop="1" thickBot="1" x14ac:dyDescent="0.3">
      <c r="A40" s="51"/>
      <c r="B40" s="23"/>
      <c r="C40" s="23"/>
      <c r="D40" s="23"/>
      <c r="E40" s="23"/>
      <c r="F40" s="23"/>
      <c r="G40" s="23"/>
      <c r="H40" s="53"/>
      <c r="I40" s="56"/>
      <c r="J40" s="55"/>
      <c r="K40" s="23"/>
      <c r="L40" s="23"/>
      <c r="M40" s="23"/>
      <c r="N40" s="23"/>
      <c r="O40" s="23"/>
      <c r="P40" s="23"/>
      <c r="Q40" s="23"/>
      <c r="R40" s="55"/>
      <c r="S40" s="54"/>
      <c r="T40" s="23"/>
      <c r="U40" s="23"/>
      <c r="V40" s="52"/>
      <c r="W40" s="306">
        <f>D21</f>
        <v>0.75</v>
      </c>
      <c r="X40" s="307"/>
      <c r="Y40" s="103">
        <f>W40*25.4</f>
        <v>19.049999999999997</v>
      </c>
      <c r="Z40" s="38"/>
      <c r="AA40" s="33"/>
      <c r="AB40" s="34"/>
      <c r="AC40" s="34"/>
      <c r="AD40" s="34"/>
      <c r="AE40" s="34"/>
      <c r="AF40" s="34"/>
      <c r="AG40" s="34"/>
      <c r="AH40" s="34"/>
      <c r="AI40" s="34"/>
      <c r="AJ40" s="35"/>
      <c r="AK40" s="38"/>
      <c r="AL40" s="38"/>
      <c r="AM40" s="38"/>
      <c r="AN40" s="38"/>
      <c r="AO40" s="38"/>
      <c r="AP40" s="117"/>
    </row>
    <row r="41" spans="1:42" ht="8.25" customHeight="1" thickTop="1" x14ac:dyDescent="0.25">
      <c r="A41" s="51"/>
      <c r="B41" s="23"/>
      <c r="C41" s="23"/>
      <c r="D41" s="23"/>
      <c r="E41" s="23"/>
      <c r="F41" s="23"/>
      <c r="G41" s="23"/>
      <c r="H41" s="53"/>
      <c r="I41" s="56"/>
      <c r="J41" s="55"/>
      <c r="K41" s="23"/>
      <c r="L41" s="23"/>
      <c r="M41" s="23"/>
      <c r="N41" s="23"/>
      <c r="O41" s="23"/>
      <c r="P41" s="23"/>
      <c r="Q41" s="23"/>
      <c r="R41" s="55"/>
      <c r="S41" s="54"/>
      <c r="T41" s="23"/>
      <c r="U41" s="23"/>
      <c r="V41" s="52"/>
      <c r="W41" s="69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117"/>
    </row>
    <row r="42" spans="1:42" ht="12" customHeight="1" thickBot="1" x14ac:dyDescent="0.3">
      <c r="A42" s="51"/>
      <c r="B42" s="23"/>
      <c r="C42" s="23"/>
      <c r="D42" s="23"/>
      <c r="E42" s="23"/>
      <c r="F42" s="23"/>
      <c r="G42" s="23"/>
      <c r="H42" s="5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52"/>
      <c r="W42" s="114" t="s">
        <v>34</v>
      </c>
      <c r="X42" s="80"/>
      <c r="Y42" s="80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117"/>
    </row>
    <row r="43" spans="1:42" ht="21.75" customHeight="1" thickTop="1" thickBot="1" x14ac:dyDescent="0.3">
      <c r="A43" s="51"/>
      <c r="B43" s="23"/>
      <c r="C43" s="23"/>
      <c r="D43" s="23"/>
      <c r="E43" s="23"/>
      <c r="F43" s="23"/>
      <c r="G43" s="23"/>
      <c r="H43" s="53"/>
      <c r="I43" s="23"/>
      <c r="J43" s="23"/>
      <c r="K43" s="23"/>
      <c r="L43" s="324" t="s">
        <v>28</v>
      </c>
      <c r="M43" s="324"/>
      <c r="N43" s="325"/>
      <c r="O43" s="24" t="str">
        <f t="array" ref="O43">INDEX(Tables!J3:J479,MATCH(1,(Tables!B3:B479=D16)*(Tables!C3:C479=D18),0))</f>
        <v>Rev</v>
      </c>
      <c r="P43" s="23"/>
      <c r="Q43" s="23"/>
      <c r="R43" s="23"/>
      <c r="S43" s="23"/>
      <c r="T43" s="23"/>
      <c r="U43" s="23"/>
      <c r="V43" s="52"/>
      <c r="W43" s="69"/>
      <c r="X43" s="80"/>
      <c r="Y43" s="80"/>
      <c r="Z43" s="107" t="s">
        <v>47</v>
      </c>
      <c r="AA43" s="80"/>
      <c r="AB43" s="80"/>
      <c r="AC43" s="80"/>
      <c r="AD43" s="95" t="s">
        <v>49</v>
      </c>
      <c r="AE43" s="95"/>
      <c r="AF43" s="95"/>
      <c r="AG43" s="289" t="s">
        <v>45</v>
      </c>
      <c r="AH43" s="289"/>
      <c r="AI43" s="289"/>
      <c r="AJ43" s="289"/>
      <c r="AK43" s="95"/>
      <c r="AL43" s="38"/>
      <c r="AM43" s="289" t="s">
        <v>74</v>
      </c>
      <c r="AN43" s="289"/>
      <c r="AO43" s="38"/>
      <c r="AP43" s="117"/>
    </row>
    <row r="44" spans="1:42" ht="21.75" customHeight="1" thickTop="1" thickBot="1" x14ac:dyDescent="0.3">
      <c r="A44" s="281" t="s">
        <v>37</v>
      </c>
      <c r="B44" s="282"/>
      <c r="C44" s="283"/>
      <c r="D44" s="124">
        <f>IF(OR(D16=235,D16="235R",D16="235HW"),9/32,3/8)</f>
        <v>0.28125</v>
      </c>
      <c r="E44" s="23"/>
      <c r="F44" s="23"/>
      <c r="G44" s="23"/>
      <c r="H44" s="53"/>
      <c r="I44" s="320" t="s">
        <v>29</v>
      </c>
      <c r="J44" s="321"/>
      <c r="K44" s="321"/>
      <c r="L44" s="321"/>
      <c r="M44" s="321"/>
      <c r="N44" s="321"/>
      <c r="O44" s="321"/>
      <c r="P44" s="321"/>
      <c r="Q44" s="321"/>
      <c r="R44" s="23"/>
      <c r="S44" s="23"/>
      <c r="T44" s="23"/>
      <c r="U44" s="23"/>
      <c r="V44" s="52"/>
      <c r="W44" s="69"/>
      <c r="X44" s="38"/>
      <c r="Y44" s="166"/>
      <c r="Z44" s="279" t="str">
        <f>VLOOKUP(D16,Tables!B3:M479,10,FALSE)</f>
        <v>.100"</v>
      </c>
      <c r="AA44" s="280"/>
      <c r="AB44" s="108"/>
      <c r="AC44" s="98">
        <f>AD44*25.4</f>
        <v>909.63749999999993</v>
      </c>
      <c r="AD44" s="96">
        <f>D29-0.1875</f>
        <v>35.8125</v>
      </c>
      <c r="AE44" s="300" t="s">
        <v>22</v>
      </c>
      <c r="AF44" s="301"/>
      <c r="AG44" s="92" t="s">
        <v>41</v>
      </c>
      <c r="AH44" s="93" t="s">
        <v>33</v>
      </c>
      <c r="AI44" s="80"/>
      <c r="AJ44" s="92" t="s">
        <v>41</v>
      </c>
      <c r="AK44" s="93" t="s">
        <v>42</v>
      </c>
      <c r="AL44" s="38"/>
      <c r="AM44" s="142"/>
      <c r="AN44" s="106" t="s">
        <v>75</v>
      </c>
      <c r="AO44" s="38"/>
      <c r="AP44" s="117"/>
    </row>
    <row r="45" spans="1:42" ht="21.75" customHeight="1" thickTop="1" thickBot="1" x14ac:dyDescent="0.3">
      <c r="A45" s="51"/>
      <c r="B45" s="314" t="s">
        <v>38</v>
      </c>
      <c r="C45" s="314"/>
      <c r="D45" s="314"/>
      <c r="E45" s="23"/>
      <c r="F45" s="23"/>
      <c r="G45" s="23"/>
      <c r="H45" s="53"/>
      <c r="I45" s="321"/>
      <c r="J45" s="321"/>
      <c r="K45" s="321"/>
      <c r="L45" s="321"/>
      <c r="M45" s="321"/>
      <c r="N45" s="321"/>
      <c r="O45" s="321"/>
      <c r="P45" s="321"/>
      <c r="Q45" s="321"/>
      <c r="R45" s="23"/>
      <c r="S45" s="23"/>
      <c r="T45" s="23"/>
      <c r="U45" s="23"/>
      <c r="V45" s="52"/>
      <c r="W45" s="69"/>
      <c r="X45" s="38"/>
      <c r="Y45" s="168"/>
      <c r="Z45" s="169" t="s">
        <v>37</v>
      </c>
      <c r="AA45" s="167"/>
      <c r="AB45" s="108"/>
      <c r="AC45" s="99" t="str">
        <f>IF(AD45="NONE","NONE",(AD45*25.4))</f>
        <v>NONE</v>
      </c>
      <c r="AD45" s="96" t="str">
        <f>IF(D31="NONE","NONE",D31-0.09375)</f>
        <v>NONE</v>
      </c>
      <c r="AE45" s="300" t="s">
        <v>23</v>
      </c>
      <c r="AF45" s="301"/>
      <c r="AG45" s="92" t="s">
        <v>41</v>
      </c>
      <c r="AH45" s="93" t="s">
        <v>33</v>
      </c>
      <c r="AI45" s="80"/>
      <c r="AJ45" s="92"/>
      <c r="AK45" s="93" t="s">
        <v>42</v>
      </c>
      <c r="AL45" s="38"/>
      <c r="AM45" s="142"/>
      <c r="AN45" s="106" t="s">
        <v>76</v>
      </c>
      <c r="AO45" s="38"/>
      <c r="AP45" s="117"/>
    </row>
    <row r="46" spans="1:42" ht="21.75" customHeight="1" thickTop="1" thickBot="1" x14ac:dyDescent="0.3">
      <c r="A46" s="51"/>
      <c r="B46" s="314"/>
      <c r="C46" s="314"/>
      <c r="D46" s="314"/>
      <c r="E46" s="23"/>
      <c r="F46" s="23"/>
      <c r="G46" s="23"/>
      <c r="H46" s="53"/>
      <c r="I46" s="321"/>
      <c r="J46" s="321"/>
      <c r="K46" s="321"/>
      <c r="L46" s="321"/>
      <c r="M46" s="321"/>
      <c r="N46" s="321"/>
      <c r="O46" s="321"/>
      <c r="P46" s="321"/>
      <c r="Q46" s="321"/>
      <c r="R46" s="23"/>
      <c r="S46" s="23"/>
      <c r="T46" s="23"/>
      <c r="U46" s="23"/>
      <c r="V46" s="52"/>
      <c r="W46" s="69"/>
      <c r="X46" s="38"/>
      <c r="Y46" s="175"/>
      <c r="Z46" s="279" t="str">
        <f>VLOOKUP(D16,Tables!B3:M479,12,FALSE)</f>
        <v>3/16"</v>
      </c>
      <c r="AA46" s="280"/>
      <c r="AB46" s="108"/>
      <c r="AC46" s="99" t="str">
        <f t="shared" ref="AC46:AC47" si="3">IF(AD46="NONE","NONE",(AD46*25.4))</f>
        <v>NONE</v>
      </c>
      <c r="AD46" s="96" t="str">
        <f>IF(D31="NONE","NONE",D29-5/32)</f>
        <v>NONE</v>
      </c>
      <c r="AE46" s="300" t="s">
        <v>43</v>
      </c>
      <c r="AF46" s="301"/>
      <c r="AG46" s="92" t="s">
        <v>41</v>
      </c>
      <c r="AH46" s="93" t="s">
        <v>33</v>
      </c>
      <c r="AI46" s="80"/>
      <c r="AJ46" s="92" t="s">
        <v>41</v>
      </c>
      <c r="AK46" s="93" t="s">
        <v>42</v>
      </c>
      <c r="AL46" s="38"/>
      <c r="AM46" s="142"/>
      <c r="AN46" s="106" t="s">
        <v>77</v>
      </c>
      <c r="AO46" s="38"/>
      <c r="AP46" s="117"/>
    </row>
    <row r="47" spans="1:42" ht="21.75" customHeight="1" thickTop="1" thickBot="1" x14ac:dyDescent="0.3">
      <c r="A47" s="51"/>
      <c r="B47" s="314"/>
      <c r="C47" s="314"/>
      <c r="D47" s="314"/>
      <c r="E47" s="23"/>
      <c r="F47" s="23"/>
      <c r="G47" s="23"/>
      <c r="H47" s="53"/>
      <c r="I47" s="322" t="s">
        <v>39</v>
      </c>
      <c r="J47" s="322"/>
      <c r="K47" s="322"/>
      <c r="L47" s="322"/>
      <c r="M47" s="322"/>
      <c r="N47" s="322"/>
      <c r="O47" s="322"/>
      <c r="P47" s="322"/>
      <c r="Q47" s="322"/>
      <c r="R47" s="23"/>
      <c r="S47" s="23"/>
      <c r="T47" s="23"/>
      <c r="U47" s="23"/>
      <c r="V47" s="52"/>
      <c r="W47" s="69"/>
      <c r="X47" s="38"/>
      <c r="Y47" s="168"/>
      <c r="Z47" s="169" t="s">
        <v>137</v>
      </c>
      <c r="AA47" s="167"/>
      <c r="AB47" s="108"/>
      <c r="AC47" s="99" t="str">
        <f t="shared" si="3"/>
        <v>NONE</v>
      </c>
      <c r="AD47" s="96" t="str">
        <f>IF(D31="NONE","NONE",D29-0.125)</f>
        <v>NONE</v>
      </c>
      <c r="AE47" s="300" t="s">
        <v>44</v>
      </c>
      <c r="AF47" s="301"/>
      <c r="AG47" s="92" t="s">
        <v>41</v>
      </c>
      <c r="AH47" s="93" t="s">
        <v>33</v>
      </c>
      <c r="AI47" s="80"/>
      <c r="AJ47" s="92" t="s">
        <v>41</v>
      </c>
      <c r="AK47" s="93" t="s">
        <v>42</v>
      </c>
      <c r="AL47" s="38"/>
      <c r="AM47" s="142"/>
      <c r="AN47" s="106" t="s">
        <v>78</v>
      </c>
      <c r="AO47" s="38"/>
      <c r="AP47" s="117"/>
    </row>
    <row r="48" spans="1:42" ht="21.75" customHeight="1" thickTop="1" thickBot="1" x14ac:dyDescent="0.3">
      <c r="A48" s="51"/>
      <c r="B48" s="23"/>
      <c r="C48" s="23"/>
      <c r="D48" s="23"/>
      <c r="E48" s="23"/>
      <c r="F48" s="23"/>
      <c r="G48" s="23"/>
      <c r="H48" s="53"/>
      <c r="I48" s="317" t="s">
        <v>40</v>
      </c>
      <c r="J48" s="318"/>
      <c r="K48" s="318"/>
      <c r="L48" s="318"/>
      <c r="M48" s="318"/>
      <c r="N48" s="318"/>
      <c r="O48" s="318"/>
      <c r="P48" s="318"/>
      <c r="Q48" s="318"/>
      <c r="R48" s="23"/>
      <c r="S48" s="23"/>
      <c r="T48" s="23"/>
      <c r="U48" s="23"/>
      <c r="V48" s="52"/>
      <c r="W48" s="69"/>
      <c r="X48" s="38"/>
      <c r="Y48" s="166"/>
      <c r="Z48" s="279" t="str">
        <f>VLOOKUP(D16,Tables!B3:M479,11,FALSE)</f>
        <v>1/4" R</v>
      </c>
      <c r="AA48" s="280"/>
      <c r="AB48" s="108"/>
      <c r="AC48" s="98"/>
      <c r="AD48" s="176"/>
      <c r="AE48" s="93"/>
      <c r="AF48" s="94"/>
      <c r="AG48" s="97"/>
      <c r="AH48" s="90"/>
      <c r="AI48" s="93"/>
      <c r="AJ48" s="97"/>
      <c r="AK48" s="93"/>
      <c r="AL48" s="38"/>
      <c r="AM48" s="38"/>
      <c r="AN48" s="38"/>
      <c r="AO48" s="38"/>
      <c r="AP48" s="117"/>
    </row>
    <row r="49" spans="1:42" ht="21.75" customHeight="1" thickTop="1" x14ac:dyDescent="0.25">
      <c r="A49" s="51"/>
      <c r="B49" s="23"/>
      <c r="C49" s="23"/>
      <c r="D49" s="23"/>
      <c r="E49" s="23"/>
      <c r="F49" s="23"/>
      <c r="G49" s="23"/>
      <c r="H49" s="53"/>
      <c r="I49" s="318"/>
      <c r="J49" s="318"/>
      <c r="K49" s="318"/>
      <c r="L49" s="318"/>
      <c r="M49" s="318"/>
      <c r="N49" s="318"/>
      <c r="O49" s="318"/>
      <c r="P49" s="318"/>
      <c r="Q49" s="318"/>
      <c r="R49" s="23"/>
      <c r="S49" s="23"/>
      <c r="T49" s="23"/>
      <c r="U49" s="23"/>
      <c r="V49" s="52"/>
      <c r="W49" s="69"/>
      <c r="X49" s="38"/>
      <c r="Y49" s="168"/>
      <c r="Z49" s="171"/>
      <c r="AA49" s="172"/>
      <c r="AB49" s="108"/>
      <c r="AC49" s="98"/>
      <c r="AD49" s="177"/>
      <c r="AE49" s="93"/>
      <c r="AF49" s="90"/>
      <c r="AG49" s="132"/>
      <c r="AH49" s="90"/>
      <c r="AI49" s="90"/>
      <c r="AJ49" s="90"/>
      <c r="AK49" s="90"/>
      <c r="AL49" s="38"/>
      <c r="AM49" s="38"/>
      <c r="AN49" s="38"/>
      <c r="AO49" s="38"/>
      <c r="AP49" s="117"/>
    </row>
    <row r="50" spans="1:42" ht="21.75" customHeight="1" thickBot="1" x14ac:dyDescent="0.3">
      <c r="A50" s="61"/>
      <c r="B50" s="62"/>
      <c r="C50" s="62"/>
      <c r="D50" s="62"/>
      <c r="E50" s="62"/>
      <c r="F50" s="62"/>
      <c r="G50" s="62"/>
      <c r="H50" s="63"/>
      <c r="I50" s="319"/>
      <c r="J50" s="319"/>
      <c r="K50" s="319"/>
      <c r="L50" s="319"/>
      <c r="M50" s="319"/>
      <c r="N50" s="319"/>
      <c r="O50" s="319"/>
      <c r="P50" s="319"/>
      <c r="Q50" s="319"/>
      <c r="R50" s="62"/>
      <c r="S50" s="62"/>
      <c r="T50" s="62"/>
      <c r="U50" s="62"/>
      <c r="V50" s="64"/>
      <c r="W50" s="74"/>
      <c r="X50" s="75"/>
      <c r="Y50" s="170"/>
      <c r="Z50" s="173"/>
      <c r="AA50" s="174"/>
      <c r="AB50" s="109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118"/>
    </row>
    <row r="51" spans="1:42" ht="21.75" customHeight="1" thickTop="1" x14ac:dyDescent="0.25">
      <c r="E51" s="100"/>
      <c r="F51" s="100"/>
      <c r="G51" s="100"/>
      <c r="H51" s="101"/>
      <c r="I51" s="88"/>
      <c r="J51" s="88"/>
      <c r="K51" s="88"/>
      <c r="L51" s="88"/>
      <c r="M51" s="88"/>
      <c r="N51" s="100"/>
      <c r="O51" s="100"/>
      <c r="P51" s="100"/>
      <c r="Q51" s="102"/>
      <c r="R51" s="102"/>
      <c r="S51" s="102"/>
      <c r="T51" s="102"/>
      <c r="U51" s="102"/>
      <c r="V51" s="102"/>
      <c r="W51" s="11"/>
      <c r="X51" s="11"/>
      <c r="Y51" s="11"/>
    </row>
    <row r="52" spans="1:42" ht="21.75" customHeight="1" x14ac:dyDescent="0.25">
      <c r="Q52" s="11"/>
      <c r="R52" s="11"/>
      <c r="S52" s="11"/>
      <c r="T52" s="11"/>
      <c r="U52" s="11"/>
      <c r="V52" s="11"/>
      <c r="W52" s="11"/>
      <c r="X52" s="11"/>
      <c r="Y52" s="11"/>
    </row>
    <row r="53" spans="1:42" ht="21.75" customHeight="1" x14ac:dyDescent="0.25"/>
    <row r="54" spans="1:42" ht="21.75" customHeight="1" x14ac:dyDescent="0.25"/>
    <row r="55" spans="1:42" ht="21.75" customHeight="1" x14ac:dyDescent="0.25"/>
    <row r="56" spans="1:42" ht="21.75" customHeight="1" x14ac:dyDescent="0.25"/>
    <row r="57" spans="1:42" ht="21.75" customHeight="1" x14ac:dyDescent="0.25"/>
    <row r="58" spans="1:42" ht="21.75" customHeight="1" x14ac:dyDescent="0.25"/>
    <row r="59" spans="1:42" ht="21.75" customHeight="1" x14ac:dyDescent="0.25"/>
    <row r="60" spans="1:42" ht="21.75" customHeight="1" x14ac:dyDescent="0.25"/>
    <row r="61" spans="1:42" ht="21.75" customHeight="1" x14ac:dyDescent="0.25"/>
    <row r="62" spans="1:42" ht="21.75" customHeight="1" x14ac:dyDescent="0.25"/>
    <row r="63" spans="1:42" ht="21.75" customHeight="1" x14ac:dyDescent="0.25"/>
    <row r="64" spans="1:42" ht="21.75" customHeight="1" x14ac:dyDescent="0.25"/>
  </sheetData>
  <sheetProtection algorithmName="SHA-512" hashValue="Nyupo5RqWeHdzt6xTJr1I+c3keeMC18Nj5mv/rbFPqjruLif5zIGcbfWTyuwumuNRNmsVWTy3FYP1XKmZ+yC0Q==" saltValue="6LH6i/FcE6QQbVyKXwkrJg==" spinCount="100000" sheet="1" formatCells="0" formatColumns="0" formatRows="0" insertColumns="0" insertRows="0" insertHyperlinks="0" deleteColumns="0" deleteRows="0" sort="0" autoFilter="0" pivotTables="0"/>
  <mergeCells count="48">
    <mergeCell ref="H2:U2"/>
    <mergeCell ref="U15:V15"/>
    <mergeCell ref="U18:V18"/>
    <mergeCell ref="D15:E15"/>
    <mergeCell ref="AL30:AM30"/>
    <mergeCell ref="AL15:AM15"/>
    <mergeCell ref="AL18:AM18"/>
    <mergeCell ref="U30:V30"/>
    <mergeCell ref="C28:E28"/>
    <mergeCell ref="C17:E17"/>
    <mergeCell ref="C20:E20"/>
    <mergeCell ref="I48:Q50"/>
    <mergeCell ref="I44:Q46"/>
    <mergeCell ref="I47:Q47"/>
    <mergeCell ref="I8:S8"/>
    <mergeCell ref="L43:N43"/>
    <mergeCell ref="Z44:AA44"/>
    <mergeCell ref="AE47:AF47"/>
    <mergeCell ref="AG43:AJ43"/>
    <mergeCell ref="A5:E6"/>
    <mergeCell ref="W5:AA6"/>
    <mergeCell ref="W40:X40"/>
    <mergeCell ref="AE9:AF9"/>
    <mergeCell ref="AG9:AI9"/>
    <mergeCell ref="AJ9:AL9"/>
    <mergeCell ref="AG17:AI17"/>
    <mergeCell ref="W7:X7"/>
    <mergeCell ref="AE44:AF44"/>
    <mergeCell ref="AE45:AF45"/>
    <mergeCell ref="AE46:AF46"/>
    <mergeCell ref="B45:D47"/>
    <mergeCell ref="U33:V33"/>
    <mergeCell ref="Z46:AA46"/>
    <mergeCell ref="Z48:AA48"/>
    <mergeCell ref="A44:C44"/>
    <mergeCell ref="AM9:AO9"/>
    <mergeCell ref="AE7:AO7"/>
    <mergeCell ref="AM43:AN43"/>
    <mergeCell ref="AE8:AF8"/>
    <mergeCell ref="AB7:AD7"/>
    <mergeCell ref="AG8:AI8"/>
    <mergeCell ref="AJ8:AL8"/>
    <mergeCell ref="AM8:AO8"/>
    <mergeCell ref="AL33:AM33"/>
    <mergeCell ref="B33:E33"/>
    <mergeCell ref="N30:P30"/>
    <mergeCell ref="O34:P34"/>
    <mergeCell ref="H3:U7"/>
  </mergeCells>
  <conditionalFormatting sqref="Z44">
    <cfRule type="cellIs" dxfId="2" priority="3" operator="equal">
      <formula>"""N/A"""</formula>
    </cfRule>
  </conditionalFormatting>
  <conditionalFormatting sqref="Z46">
    <cfRule type="cellIs" dxfId="1" priority="2" operator="equal">
      <formula>"""N/A"""</formula>
    </cfRule>
  </conditionalFormatting>
  <conditionalFormatting sqref="Z48">
    <cfRule type="cellIs" dxfId="0" priority="1" operator="equal">
      <formula>"""N/A"""</formula>
    </cfRule>
  </conditionalFormatting>
  <dataValidations count="5">
    <dataValidation type="list" allowBlank="1" showInputMessage="1" showErrorMessage="1" sqref="D18" xr:uid="{00000000-0002-0000-0100-000000000000}">
      <formula1>twoht</formula1>
    </dataValidation>
    <dataValidation type="list" allowBlank="1" showInputMessage="1" showErrorMessage="1" sqref="D16" xr:uid="{00000000-0002-0000-0100-000001000000}">
      <formula1>twohinges</formula1>
    </dataValidation>
    <dataValidation type="list" allowBlank="1" showInputMessage="1" showErrorMessage="1" sqref="D21" xr:uid="{00000000-0002-0000-0100-000002000000}">
      <formula1>ucut</formula1>
    </dataValidation>
    <dataValidation type="list" allowBlank="1" showInputMessage="1" showErrorMessage="1" sqref="D29" xr:uid="{00000000-0002-0000-0100-000003000000}">
      <formula1>actwidth</formula1>
    </dataValidation>
    <dataValidation type="list" allowBlank="1" showInputMessage="1" showErrorMessage="1" sqref="D31" xr:uid="{00000000-0002-0000-0100-000004000000}">
      <formula1>inactwidth</formula1>
    </dataValidation>
  </dataValidations>
  <pageMargins left="0.25" right="0.25" top="0.75" bottom="0.75" header="0.3" footer="0.3"/>
  <pageSetup scale="70" orientation="portrait" r:id="rId1"/>
  <ignoredErrors>
    <ignoredError sqref="D23:D25 O43" formulaRange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4F173"/>
  </sheetPr>
  <dimension ref="A1:AP51"/>
  <sheetViews>
    <sheetView showGridLines="0" showRowColHeaders="0" zoomScale="75" zoomScaleNormal="75" workbookViewId="0">
      <selection activeCell="D16" sqref="D16"/>
    </sheetView>
  </sheetViews>
  <sheetFormatPr defaultRowHeight="15" x14ac:dyDescent="0.25"/>
  <cols>
    <col min="1" max="1" width="3.85546875" customWidth="1"/>
    <col min="2" max="3" width="5.85546875" customWidth="1"/>
    <col min="4" max="4" width="11" customWidth="1"/>
    <col min="5" max="5" width="5.140625" customWidth="1"/>
    <col min="6" max="6" width="6.85546875" customWidth="1"/>
    <col min="7" max="7" width="10.28515625" customWidth="1"/>
    <col min="8" max="8" width="5.85546875" customWidth="1"/>
    <col min="9" max="9" width="2.28515625" customWidth="1"/>
    <col min="10" max="10" width="0.7109375" customWidth="1"/>
    <col min="11" max="11" width="3" customWidth="1"/>
    <col min="12" max="13" width="10.28515625" customWidth="1"/>
    <col min="14" max="14" width="11.5703125" customWidth="1"/>
    <col min="15" max="16" width="10.28515625" customWidth="1"/>
    <col min="17" max="17" width="5.85546875" customWidth="1"/>
    <col min="18" max="18" width="0.7109375" customWidth="1"/>
    <col min="19" max="19" width="2.28515625" customWidth="1"/>
    <col min="20" max="20" width="3.85546875" customWidth="1"/>
    <col min="21" max="22" width="10.28515625" customWidth="1"/>
    <col min="23" max="24" width="5.5703125" customWidth="1"/>
    <col min="25" max="25" width="10.28515625" customWidth="1"/>
    <col min="26" max="26" width="7.140625" customWidth="1"/>
    <col min="27" max="27" width="5.42578125" customWidth="1"/>
    <col min="28" max="28" width="10.28515625" customWidth="1"/>
    <col min="29" max="29" width="11.5703125" customWidth="1"/>
    <col min="30" max="30" width="12.140625" customWidth="1"/>
    <col min="31" max="31" width="10.28515625" customWidth="1"/>
    <col min="32" max="32" width="5.85546875" customWidth="1"/>
    <col min="33" max="36" width="4.7109375" customWidth="1"/>
    <col min="37" max="37" width="3.42578125" customWidth="1"/>
    <col min="38" max="38" width="10.28515625" customWidth="1"/>
    <col min="39" max="39" width="6.140625" customWidth="1"/>
    <col min="40" max="40" width="10.85546875" customWidth="1"/>
    <col min="41" max="41" width="7.85546875" customWidth="1"/>
    <col min="42" max="42" width="3.85546875" customWidth="1"/>
  </cols>
  <sheetData>
    <row r="1" spans="1:42" ht="15.75" customHeight="1" thickTop="1" x14ac:dyDescent="0.25">
      <c r="A1" s="44"/>
      <c r="B1" s="45"/>
      <c r="C1" s="45"/>
      <c r="D1" s="45"/>
      <c r="E1" s="45"/>
      <c r="F1" s="45"/>
      <c r="G1" s="45"/>
      <c r="H1" s="46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7"/>
      <c r="W1" s="65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116"/>
    </row>
    <row r="2" spans="1:42" ht="21.75" customHeight="1" x14ac:dyDescent="0.45">
      <c r="A2" s="48"/>
      <c r="B2" s="49"/>
      <c r="C2" s="49"/>
      <c r="D2" s="49"/>
      <c r="E2" s="49"/>
      <c r="F2" s="49"/>
      <c r="G2" s="49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50"/>
      <c r="W2" s="67"/>
      <c r="X2" s="68"/>
      <c r="Y2" s="80"/>
      <c r="Z2" s="119"/>
      <c r="AA2" s="119"/>
      <c r="AB2" s="119"/>
      <c r="AC2" s="80"/>
      <c r="AD2" s="80"/>
      <c r="AE2" s="80"/>
      <c r="AF2" s="80"/>
      <c r="AG2" s="80"/>
      <c r="AH2" s="80"/>
      <c r="AI2" s="80"/>
      <c r="AJ2" s="80"/>
      <c r="AK2" s="80"/>
      <c r="AL2" s="80"/>
      <c r="AM2" s="38"/>
      <c r="AN2" s="38"/>
      <c r="AO2" s="38"/>
      <c r="AP2" s="117"/>
    </row>
    <row r="3" spans="1:42" ht="21.75" customHeight="1" x14ac:dyDescent="0.45">
      <c r="A3" s="51"/>
      <c r="B3" s="23"/>
      <c r="C3" s="23"/>
      <c r="D3" s="23"/>
      <c r="E3" s="23"/>
      <c r="F3" s="23"/>
      <c r="G3" s="23"/>
      <c r="H3" s="326" t="s">
        <v>50</v>
      </c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52"/>
      <c r="W3" s="69"/>
      <c r="X3" s="38"/>
      <c r="Y3" s="38"/>
      <c r="Z3" s="38"/>
      <c r="AA3" s="38"/>
      <c r="AB3" s="38"/>
      <c r="AC3" s="38"/>
      <c r="AD3" s="119" t="s">
        <v>51</v>
      </c>
      <c r="AE3" s="119"/>
      <c r="AF3" s="119"/>
      <c r="AG3" s="119"/>
      <c r="AH3" s="119"/>
      <c r="AI3" s="119"/>
      <c r="AJ3" s="119"/>
      <c r="AK3" s="119"/>
      <c r="AL3" s="119"/>
      <c r="AM3" s="38"/>
      <c r="AN3" s="38"/>
      <c r="AO3" s="38"/>
      <c r="AP3" s="117"/>
    </row>
    <row r="4" spans="1:42" ht="21.75" customHeight="1" x14ac:dyDescent="0.25">
      <c r="A4" s="51"/>
      <c r="B4" s="23"/>
      <c r="C4" s="23"/>
      <c r="D4" s="23"/>
      <c r="E4" s="23"/>
      <c r="F4" s="23"/>
      <c r="G4" s="2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52"/>
      <c r="W4" s="69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117"/>
    </row>
    <row r="5" spans="1:42" ht="21.75" customHeight="1" x14ac:dyDescent="0.25">
      <c r="A5" s="302" t="s">
        <v>57</v>
      </c>
      <c r="B5" s="303"/>
      <c r="C5" s="303"/>
      <c r="D5" s="303"/>
      <c r="E5" s="303"/>
      <c r="F5" s="23"/>
      <c r="G5" s="2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52"/>
      <c r="W5" s="304" t="s">
        <v>58</v>
      </c>
      <c r="X5" s="305"/>
      <c r="Y5" s="305"/>
      <c r="Z5" s="305"/>
      <c r="AA5" s="305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117"/>
    </row>
    <row r="6" spans="1:42" ht="21.75" customHeight="1" thickBot="1" x14ac:dyDescent="0.55000000000000004">
      <c r="A6" s="302"/>
      <c r="B6" s="303"/>
      <c r="C6" s="303"/>
      <c r="D6" s="303"/>
      <c r="E6" s="303"/>
      <c r="F6" s="105"/>
      <c r="G6" s="2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52"/>
      <c r="W6" s="304"/>
      <c r="X6" s="305"/>
      <c r="Y6" s="305"/>
      <c r="Z6" s="305"/>
      <c r="AA6" s="305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38"/>
      <c r="AM6" s="38"/>
      <c r="AN6" s="38"/>
      <c r="AO6" s="38"/>
      <c r="AP6" s="117"/>
    </row>
    <row r="7" spans="1:42" ht="21.75" customHeight="1" thickBot="1" x14ac:dyDescent="0.55000000000000004">
      <c r="A7" s="104"/>
      <c r="B7" s="105"/>
      <c r="C7" s="105"/>
      <c r="D7" s="105"/>
      <c r="E7" s="105"/>
      <c r="F7" s="105"/>
      <c r="G7" s="2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52"/>
      <c r="W7" s="312">
        <f>IF(D16=335,1.375,IF(D16="335R",1.375,IF(D16="335HW",1.375,1.75)))</f>
        <v>1.375</v>
      </c>
      <c r="X7" s="313"/>
      <c r="Y7" s="71" t="s">
        <v>71</v>
      </c>
      <c r="Z7" s="80"/>
      <c r="AA7" s="70"/>
      <c r="AB7" s="286" t="s">
        <v>52</v>
      </c>
      <c r="AC7" s="287"/>
      <c r="AD7" s="288"/>
      <c r="AE7" s="286" t="s">
        <v>53</v>
      </c>
      <c r="AF7" s="287"/>
      <c r="AG7" s="287"/>
      <c r="AH7" s="287"/>
      <c r="AI7" s="287"/>
      <c r="AJ7" s="287"/>
      <c r="AK7" s="287"/>
      <c r="AL7" s="287"/>
      <c r="AM7" s="287"/>
      <c r="AN7" s="287"/>
      <c r="AO7" s="288"/>
      <c r="AP7" s="117"/>
    </row>
    <row r="8" spans="1:42" ht="21.75" customHeight="1" x14ac:dyDescent="0.35">
      <c r="A8" s="51"/>
      <c r="B8" s="23"/>
      <c r="C8" s="23"/>
      <c r="D8" s="23"/>
      <c r="E8" s="23"/>
      <c r="F8" s="23"/>
      <c r="G8" s="23"/>
      <c r="H8" s="53"/>
      <c r="I8" s="323" t="s">
        <v>92</v>
      </c>
      <c r="J8" s="323"/>
      <c r="K8" s="323"/>
      <c r="L8" s="323"/>
      <c r="M8" s="323"/>
      <c r="N8" s="323"/>
      <c r="O8" s="323"/>
      <c r="P8" s="323"/>
      <c r="Q8" s="323"/>
      <c r="R8" s="323"/>
      <c r="S8" s="323"/>
      <c r="T8" s="23"/>
      <c r="U8" s="23"/>
      <c r="V8" s="52"/>
      <c r="W8" s="69"/>
      <c r="X8" s="38"/>
      <c r="Y8" s="38"/>
      <c r="Z8" s="38"/>
      <c r="AA8" s="80"/>
      <c r="AB8" s="120" t="s">
        <v>32</v>
      </c>
      <c r="AC8" s="121" t="s">
        <v>2</v>
      </c>
      <c r="AD8" s="122" t="s">
        <v>33</v>
      </c>
      <c r="AE8" s="290" t="s">
        <v>54</v>
      </c>
      <c r="AF8" s="291"/>
      <c r="AG8" s="291" t="s">
        <v>55</v>
      </c>
      <c r="AH8" s="291"/>
      <c r="AI8" s="291"/>
      <c r="AJ8" s="291" t="s">
        <v>56</v>
      </c>
      <c r="AK8" s="291"/>
      <c r="AL8" s="291"/>
      <c r="AM8" s="291" t="s">
        <v>55</v>
      </c>
      <c r="AN8" s="291"/>
      <c r="AO8" s="292"/>
      <c r="AP8" s="117"/>
    </row>
    <row r="9" spans="1:42" ht="21.75" customHeight="1" thickBot="1" x14ac:dyDescent="0.3">
      <c r="A9" s="51"/>
      <c r="B9" s="23"/>
      <c r="C9" s="23"/>
      <c r="D9" s="23"/>
      <c r="E9" s="23"/>
      <c r="F9" s="23"/>
      <c r="G9" s="23"/>
      <c r="H9" s="5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52"/>
      <c r="W9" s="69"/>
      <c r="X9" s="38"/>
      <c r="Y9" s="38"/>
      <c r="Z9" s="38"/>
      <c r="AA9" s="80"/>
      <c r="AB9" s="40" t="s">
        <v>31</v>
      </c>
      <c r="AC9" s="41">
        <f>D18</f>
        <v>84.1875</v>
      </c>
      <c r="AD9" s="180" t="str">
        <f>D16</f>
        <v>335R</v>
      </c>
      <c r="AE9" s="308"/>
      <c r="AF9" s="284"/>
      <c r="AG9" s="284"/>
      <c r="AH9" s="284"/>
      <c r="AI9" s="284"/>
      <c r="AJ9" s="284"/>
      <c r="AK9" s="284"/>
      <c r="AL9" s="284"/>
      <c r="AM9" s="284"/>
      <c r="AN9" s="284"/>
      <c r="AO9" s="285"/>
      <c r="AP9" s="117"/>
    </row>
    <row r="10" spans="1:42" ht="10.5" customHeight="1" thickBot="1" x14ac:dyDescent="0.3">
      <c r="A10" s="51"/>
      <c r="B10" s="23"/>
      <c r="C10" s="23"/>
      <c r="D10" s="23"/>
      <c r="E10" s="23"/>
      <c r="F10" s="23"/>
      <c r="G10" s="23"/>
      <c r="H10" s="53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23"/>
      <c r="U10" s="23"/>
      <c r="V10" s="52"/>
      <c r="W10" s="69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117"/>
    </row>
    <row r="11" spans="1:42" ht="4.3499999999999996" customHeight="1" thickTop="1" x14ac:dyDescent="0.25">
      <c r="A11" s="51"/>
      <c r="B11" s="23"/>
      <c r="C11" s="23"/>
      <c r="D11" s="23"/>
      <c r="E11" s="23"/>
      <c r="F11" s="23"/>
      <c r="G11" s="23"/>
      <c r="H11" s="53"/>
      <c r="I11" s="54"/>
      <c r="J11" s="55"/>
      <c r="K11" s="55"/>
      <c r="L11" s="55"/>
      <c r="M11" s="55"/>
      <c r="N11" s="55"/>
      <c r="O11" s="55"/>
      <c r="P11" s="55"/>
      <c r="Q11" s="55"/>
      <c r="R11" s="55"/>
      <c r="S11" s="54"/>
      <c r="T11" s="23"/>
      <c r="U11" s="23"/>
      <c r="V11" s="52"/>
      <c r="W11" s="69"/>
      <c r="X11" s="38"/>
      <c r="Y11" s="38"/>
      <c r="Z11" s="38"/>
      <c r="AA11" s="27"/>
      <c r="AB11" s="28"/>
      <c r="AC11" s="28"/>
      <c r="AD11" s="28"/>
      <c r="AE11" s="28"/>
      <c r="AF11" s="28"/>
      <c r="AG11" s="28"/>
      <c r="AH11" s="28"/>
      <c r="AI11" s="28"/>
      <c r="AJ11" s="29"/>
      <c r="AK11" s="38"/>
      <c r="AL11" s="38"/>
      <c r="AM11" s="38"/>
      <c r="AN11" s="38"/>
      <c r="AO11" s="38"/>
      <c r="AP11" s="117"/>
    </row>
    <row r="12" spans="1:42" ht="21.75" customHeight="1" thickBot="1" x14ac:dyDescent="0.3">
      <c r="A12" s="51"/>
      <c r="B12" s="23"/>
      <c r="C12" s="23"/>
      <c r="D12" s="23"/>
      <c r="E12" s="23"/>
      <c r="F12" s="23"/>
      <c r="G12" s="23"/>
      <c r="H12" s="53"/>
      <c r="I12" s="56"/>
      <c r="J12" s="55"/>
      <c r="K12" s="23"/>
      <c r="L12" s="23"/>
      <c r="M12" s="23"/>
      <c r="N12" s="23"/>
      <c r="O12" s="23"/>
      <c r="P12" s="23"/>
      <c r="Q12" s="23"/>
      <c r="R12" s="55"/>
      <c r="S12" s="54"/>
      <c r="T12" s="23"/>
      <c r="U12" s="23"/>
      <c r="V12" s="52"/>
      <c r="W12" s="69"/>
      <c r="X12" s="38"/>
      <c r="Y12" s="38"/>
      <c r="Z12" s="38"/>
      <c r="AA12" s="30"/>
      <c r="AB12" s="31"/>
      <c r="AC12" s="31"/>
      <c r="AD12" s="31"/>
      <c r="AE12" s="31"/>
      <c r="AF12" s="31"/>
      <c r="AG12" s="31"/>
      <c r="AH12" s="31"/>
      <c r="AI12" s="31"/>
      <c r="AJ12" s="32"/>
      <c r="AK12" s="38"/>
      <c r="AL12" s="38"/>
      <c r="AM12" s="38"/>
      <c r="AN12" s="38"/>
      <c r="AO12" s="38"/>
      <c r="AP12" s="117"/>
    </row>
    <row r="13" spans="1:42" ht="21.75" customHeight="1" thickTop="1" thickBot="1" x14ac:dyDescent="0.3">
      <c r="A13" s="51"/>
      <c r="B13" s="23"/>
      <c r="C13" s="23"/>
      <c r="D13" s="23"/>
      <c r="E13" s="23"/>
      <c r="F13" s="23"/>
      <c r="G13" s="23"/>
      <c r="H13" s="53"/>
      <c r="I13" s="56"/>
      <c r="J13" s="55"/>
      <c r="K13" s="23"/>
      <c r="L13" s="12">
        <v>8.34375</v>
      </c>
      <c r="M13" s="57">
        <f>L13*25.4</f>
        <v>211.93124999999998</v>
      </c>
      <c r="N13" s="23"/>
      <c r="O13" s="23"/>
      <c r="P13" s="23"/>
      <c r="Q13" s="23"/>
      <c r="R13" s="55"/>
      <c r="S13" s="54"/>
      <c r="T13" s="23"/>
      <c r="U13" s="23"/>
      <c r="V13" s="52"/>
      <c r="W13" s="69"/>
      <c r="X13" s="38"/>
      <c r="Y13" s="38"/>
      <c r="Z13" s="38"/>
      <c r="AA13" s="30"/>
      <c r="AB13" s="12">
        <f>L13-3/32</f>
        <v>8.25</v>
      </c>
      <c r="AC13" s="39">
        <f>AB13*25.4</f>
        <v>209.54999999999998</v>
      </c>
      <c r="AD13" s="31"/>
      <c r="AE13" s="31"/>
      <c r="AF13" s="31"/>
      <c r="AG13" s="31"/>
      <c r="AH13" s="31"/>
      <c r="AI13" s="31"/>
      <c r="AJ13" s="32"/>
      <c r="AK13" s="38"/>
      <c r="AL13" s="38"/>
      <c r="AM13" s="38"/>
      <c r="AN13" s="38"/>
      <c r="AO13" s="38"/>
      <c r="AP13" s="117"/>
    </row>
    <row r="14" spans="1:42" ht="21.75" customHeight="1" thickTop="1" thickBot="1" x14ac:dyDescent="0.3">
      <c r="A14" s="51"/>
      <c r="B14" s="23"/>
      <c r="C14" s="23"/>
      <c r="D14" s="23"/>
      <c r="E14" s="23"/>
      <c r="F14" s="58" t="s">
        <v>3</v>
      </c>
      <c r="G14" s="13">
        <f>D23</f>
        <v>10.09375</v>
      </c>
      <c r="H14" s="15">
        <f>G14*25.4</f>
        <v>256.38124999999997</v>
      </c>
      <c r="I14" s="56"/>
      <c r="J14" s="55"/>
      <c r="K14" s="23"/>
      <c r="L14" s="16"/>
      <c r="M14" s="23"/>
      <c r="N14" s="23"/>
      <c r="O14" s="23"/>
      <c r="P14" s="23"/>
      <c r="Q14" s="23"/>
      <c r="R14" s="55"/>
      <c r="S14" s="54"/>
      <c r="T14" s="23"/>
      <c r="U14" s="23"/>
      <c r="V14" s="52"/>
      <c r="W14" s="69"/>
      <c r="X14" s="38"/>
      <c r="Y14" s="13">
        <f>G14-3/32</f>
        <v>10</v>
      </c>
      <c r="Z14" s="103">
        <f>Y14*25.4</f>
        <v>254</v>
      </c>
      <c r="AA14" s="30"/>
      <c r="AB14" s="31"/>
      <c r="AC14" s="31"/>
      <c r="AD14" s="31"/>
      <c r="AE14" s="31"/>
      <c r="AF14" s="31"/>
      <c r="AG14" s="31"/>
      <c r="AH14" s="31"/>
      <c r="AI14" s="31"/>
      <c r="AJ14" s="32"/>
      <c r="AK14" s="38"/>
      <c r="AL14" s="38"/>
      <c r="AM14" s="38"/>
      <c r="AN14" s="38"/>
      <c r="AO14" s="38"/>
      <c r="AP14" s="117"/>
    </row>
    <row r="15" spans="1:42" ht="21.75" customHeight="1" thickTop="1" thickBot="1" x14ac:dyDescent="0.3">
      <c r="A15" s="51"/>
      <c r="B15" s="23"/>
      <c r="C15" s="23"/>
      <c r="D15" s="328" t="s">
        <v>18</v>
      </c>
      <c r="E15" s="328"/>
      <c r="F15" s="23"/>
      <c r="G15" s="23"/>
      <c r="H15" s="53"/>
      <c r="I15" s="56"/>
      <c r="J15" s="55"/>
      <c r="K15" s="23"/>
      <c r="L15" s="23"/>
      <c r="M15" s="23"/>
      <c r="N15" s="23"/>
      <c r="O15" s="23"/>
      <c r="P15" s="23"/>
      <c r="Q15" s="23"/>
      <c r="R15" s="55"/>
      <c r="S15" s="54"/>
      <c r="T15" s="23"/>
      <c r="U15" s="327" t="s">
        <v>26</v>
      </c>
      <c r="V15" s="316"/>
      <c r="W15" s="72"/>
      <c r="X15" s="42"/>
      <c r="Y15" s="42"/>
      <c r="Z15" s="38"/>
      <c r="AA15" s="30"/>
      <c r="AB15" s="31"/>
      <c r="AC15" s="31"/>
      <c r="AD15" s="31"/>
      <c r="AE15" s="31"/>
      <c r="AF15" s="31"/>
      <c r="AG15" s="31"/>
      <c r="AH15" s="31"/>
      <c r="AI15" s="31"/>
      <c r="AJ15" s="32"/>
      <c r="AK15" s="38"/>
      <c r="AL15" s="329" t="s">
        <v>72</v>
      </c>
      <c r="AM15" s="294"/>
      <c r="AN15" s="42"/>
      <c r="AO15" s="38"/>
      <c r="AP15" s="117"/>
    </row>
    <row r="16" spans="1:42" ht="21.75" customHeight="1" thickTop="1" thickBot="1" x14ac:dyDescent="0.4">
      <c r="A16" s="51"/>
      <c r="B16" s="23"/>
      <c r="C16" s="23"/>
      <c r="D16" s="179" t="s">
        <v>108</v>
      </c>
      <c r="E16" s="8">
        <v>1</v>
      </c>
      <c r="F16" s="23"/>
      <c r="G16" s="23"/>
      <c r="H16" s="53"/>
      <c r="I16" s="56"/>
      <c r="J16" s="55"/>
      <c r="K16" s="23"/>
      <c r="L16" s="23"/>
      <c r="M16" s="23"/>
      <c r="N16" s="23"/>
      <c r="O16" s="23"/>
      <c r="P16" s="23"/>
      <c r="Q16" s="23"/>
      <c r="R16" s="55"/>
      <c r="S16" s="54"/>
      <c r="T16" s="23"/>
      <c r="U16" s="12">
        <f>IF(O43="Rev",(0.5*D18),"N/A")</f>
        <v>42.09375</v>
      </c>
      <c r="V16" s="78">
        <f>IF(U16="N/A","N/A",(U16*25.4))</f>
        <v>1069.1812499999999</v>
      </c>
      <c r="W16" s="73"/>
      <c r="X16" s="37"/>
      <c r="Y16" s="37"/>
      <c r="Z16" s="38"/>
      <c r="AA16" s="30"/>
      <c r="AB16" s="31"/>
      <c r="AC16" s="31"/>
      <c r="AD16" s="31"/>
      <c r="AE16" s="31"/>
      <c r="AF16" s="31"/>
      <c r="AG16" s="31"/>
      <c r="AH16" s="31"/>
      <c r="AI16" s="31"/>
      <c r="AJ16" s="32"/>
      <c r="AK16" s="38"/>
      <c r="AL16" s="12">
        <f>IF(O43="Rev",(U16-3/32),"N/A")</f>
        <v>42</v>
      </c>
      <c r="AM16" s="89">
        <f>IF(AL16="N/A","N/A",(AL16*25.4))</f>
        <v>1066.8</v>
      </c>
      <c r="AN16" s="37"/>
      <c r="AO16" s="38"/>
      <c r="AP16" s="117"/>
    </row>
    <row r="17" spans="1:42" ht="21.75" customHeight="1" thickTop="1" thickBot="1" x14ac:dyDescent="0.3">
      <c r="A17" s="51"/>
      <c r="B17" s="23"/>
      <c r="C17" s="330" t="s">
        <v>19</v>
      </c>
      <c r="D17" s="330"/>
      <c r="E17" s="330"/>
      <c r="F17" s="23"/>
      <c r="G17" s="23"/>
      <c r="H17" s="53"/>
      <c r="I17" s="56"/>
      <c r="J17" s="55"/>
      <c r="K17" s="23"/>
      <c r="L17" s="23"/>
      <c r="M17" s="23"/>
      <c r="N17" s="23"/>
      <c r="O17" s="23"/>
      <c r="P17" s="23"/>
      <c r="Q17" s="23"/>
      <c r="R17" s="55"/>
      <c r="S17" s="54"/>
      <c r="T17" s="58" t="s">
        <v>59</v>
      </c>
      <c r="U17" s="12">
        <f>D25</f>
        <v>44.09375</v>
      </c>
      <c r="V17" s="78">
        <f>U17*25.4</f>
        <v>1119.98125</v>
      </c>
      <c r="W17" s="73"/>
      <c r="X17" s="37"/>
      <c r="Y17" s="37"/>
      <c r="Z17" s="38"/>
      <c r="AA17" s="30"/>
      <c r="AB17" s="31"/>
      <c r="AC17" s="31"/>
      <c r="AD17" s="31"/>
      <c r="AE17" s="333">
        <f>AG17*25.4</f>
        <v>1127.125</v>
      </c>
      <c r="AF17" s="334"/>
      <c r="AG17" s="309">
        <f>AL17+0.375</f>
        <v>44.375</v>
      </c>
      <c r="AH17" s="310"/>
      <c r="AI17" s="311"/>
      <c r="AJ17" s="32"/>
      <c r="AK17" s="38"/>
      <c r="AL17" s="12">
        <f>U17-3/32</f>
        <v>44</v>
      </c>
      <c r="AM17" s="89">
        <f>AL17*25.4</f>
        <v>1117.5999999999999</v>
      </c>
      <c r="AN17" s="37"/>
      <c r="AO17" s="38"/>
      <c r="AP17" s="117"/>
    </row>
    <row r="18" spans="1:42" ht="21.75" customHeight="1" thickTop="1" thickBot="1" x14ac:dyDescent="0.4">
      <c r="A18" s="51"/>
      <c r="B18" s="23"/>
      <c r="C18" s="23"/>
      <c r="D18" s="137">
        <v>84.1875</v>
      </c>
      <c r="E18" s="8">
        <v>2</v>
      </c>
      <c r="F18" s="23"/>
      <c r="G18" s="23"/>
      <c r="H18" s="53"/>
      <c r="I18" s="56"/>
      <c r="J18" s="55"/>
      <c r="K18" s="23"/>
      <c r="L18" s="23"/>
      <c r="M18" s="23"/>
      <c r="N18" s="23"/>
      <c r="O18" s="23"/>
      <c r="P18" s="23"/>
      <c r="Q18" s="23"/>
      <c r="R18" s="55"/>
      <c r="S18" s="54"/>
      <c r="T18" s="23"/>
      <c r="U18" s="315" t="str">
        <f>IF(D18=84.1875,"Handed","Standard")</f>
        <v>Handed</v>
      </c>
      <c r="V18" s="316"/>
      <c r="W18" s="72"/>
      <c r="X18" s="42"/>
      <c r="Y18" s="42"/>
      <c r="Z18" s="38"/>
      <c r="AA18" s="30"/>
      <c r="AB18" s="31"/>
      <c r="AC18" s="31"/>
      <c r="AD18" s="31"/>
      <c r="AE18" s="31"/>
      <c r="AF18" s="31"/>
      <c r="AG18" s="31"/>
      <c r="AH18" s="31"/>
      <c r="AI18" s="31"/>
      <c r="AJ18" s="32"/>
      <c r="AK18" s="38"/>
      <c r="AL18" s="293" t="str">
        <f>IF(D18=84.1875,"Handed","Standard")</f>
        <v>Handed</v>
      </c>
      <c r="AM18" s="294"/>
      <c r="AN18" s="42"/>
      <c r="AO18" s="38"/>
      <c r="AP18" s="117"/>
    </row>
    <row r="19" spans="1:42" ht="21.75" customHeight="1" thickTop="1" thickBot="1" x14ac:dyDescent="0.3">
      <c r="A19" s="51"/>
      <c r="B19" s="23"/>
      <c r="C19" s="23"/>
      <c r="D19" s="22">
        <f>D18*25.4</f>
        <v>2138.3624999999997</v>
      </c>
      <c r="E19" s="17"/>
      <c r="F19" s="23"/>
      <c r="G19" s="23"/>
      <c r="H19" s="53"/>
      <c r="I19" s="56"/>
      <c r="J19" s="55"/>
      <c r="K19" s="23"/>
      <c r="L19" s="23"/>
      <c r="M19" s="23"/>
      <c r="N19" s="23"/>
      <c r="O19" s="23"/>
      <c r="P19" s="23"/>
      <c r="Q19" s="23"/>
      <c r="R19" s="55"/>
      <c r="S19" s="54"/>
      <c r="T19" s="23"/>
      <c r="U19" s="23"/>
      <c r="V19" s="52"/>
      <c r="W19" s="69"/>
      <c r="X19" s="38"/>
      <c r="Y19" s="38"/>
      <c r="Z19" s="38"/>
      <c r="AA19" s="30"/>
      <c r="AB19" s="31"/>
      <c r="AC19" s="31"/>
      <c r="AD19" s="31"/>
      <c r="AE19" s="31"/>
      <c r="AF19" s="31"/>
      <c r="AG19" s="31"/>
      <c r="AH19" s="31"/>
      <c r="AI19" s="31"/>
      <c r="AJ19" s="32"/>
      <c r="AK19" s="38"/>
      <c r="AL19" s="38"/>
      <c r="AM19" s="38"/>
      <c r="AN19" s="38"/>
      <c r="AO19" s="38"/>
      <c r="AP19" s="117"/>
    </row>
    <row r="20" spans="1:42" ht="21.75" customHeight="1" thickTop="1" thickBot="1" x14ac:dyDescent="0.3">
      <c r="A20" s="51"/>
      <c r="B20" s="23"/>
      <c r="C20" s="330" t="s">
        <v>20</v>
      </c>
      <c r="D20" s="330"/>
      <c r="E20" s="330"/>
      <c r="F20" s="58" t="s">
        <v>4</v>
      </c>
      <c r="G20" s="13">
        <f>D24</f>
        <v>32</v>
      </c>
      <c r="H20" s="15">
        <f>G20*25.4</f>
        <v>812.8</v>
      </c>
      <c r="I20" s="56"/>
      <c r="J20" s="55"/>
      <c r="K20" s="23"/>
      <c r="L20" s="23"/>
      <c r="M20" s="12">
        <f>L13+G20</f>
        <v>40.34375</v>
      </c>
      <c r="N20" s="57">
        <f>M20*25.4</f>
        <v>1024.73125</v>
      </c>
      <c r="O20" s="23"/>
      <c r="P20" s="23"/>
      <c r="Q20" s="23"/>
      <c r="R20" s="55"/>
      <c r="S20" s="54"/>
      <c r="T20" s="23"/>
      <c r="U20" s="23"/>
      <c r="V20" s="52"/>
      <c r="W20" s="69"/>
      <c r="X20" s="38"/>
      <c r="Y20" s="13">
        <f>G20</f>
        <v>32</v>
      </c>
      <c r="Z20" s="38"/>
      <c r="AA20" s="30"/>
      <c r="AB20" s="31"/>
      <c r="AC20" s="12">
        <f>AB13+Y20</f>
        <v>40.25</v>
      </c>
      <c r="AD20" s="31"/>
      <c r="AE20" s="31"/>
      <c r="AF20" s="31"/>
      <c r="AG20" s="31"/>
      <c r="AH20" s="31"/>
      <c r="AI20" s="31"/>
      <c r="AJ20" s="32"/>
      <c r="AK20" s="38"/>
      <c r="AL20" s="38"/>
      <c r="AM20" s="38"/>
      <c r="AN20" s="38"/>
      <c r="AO20" s="38"/>
      <c r="AP20" s="117"/>
    </row>
    <row r="21" spans="1:42" ht="21.75" customHeight="1" thickTop="1" thickBot="1" x14ac:dyDescent="0.4">
      <c r="A21" s="51"/>
      <c r="B21" s="23"/>
      <c r="C21" s="23"/>
      <c r="D21" s="137">
        <v>0.75</v>
      </c>
      <c r="E21" s="8">
        <v>3</v>
      </c>
      <c r="F21" s="23"/>
      <c r="G21" s="23"/>
      <c r="H21" s="53"/>
      <c r="I21" s="56"/>
      <c r="J21" s="55"/>
      <c r="K21" s="23"/>
      <c r="L21" s="23"/>
      <c r="M21" s="23"/>
      <c r="N21" s="23"/>
      <c r="O21" s="23"/>
      <c r="P21" s="23"/>
      <c r="Q21" s="23"/>
      <c r="R21" s="55"/>
      <c r="S21" s="54"/>
      <c r="T21" s="23"/>
      <c r="U21" s="23"/>
      <c r="V21" s="52"/>
      <c r="W21" s="69"/>
      <c r="X21" s="38"/>
      <c r="Y21" s="38"/>
      <c r="Z21" s="38"/>
      <c r="AA21" s="30"/>
      <c r="AB21" s="31"/>
      <c r="AC21" s="31"/>
      <c r="AD21" s="31"/>
      <c r="AE21" s="31"/>
      <c r="AF21" s="31"/>
      <c r="AG21" s="31"/>
      <c r="AH21" s="31"/>
      <c r="AI21" s="31"/>
      <c r="AJ21" s="32"/>
      <c r="AK21" s="38"/>
      <c r="AL21" s="38"/>
      <c r="AM21" s="38"/>
      <c r="AN21" s="38"/>
      <c r="AO21" s="38"/>
      <c r="AP21" s="117"/>
    </row>
    <row r="22" spans="1:42" ht="21.75" customHeight="1" thickTop="1" x14ac:dyDescent="0.25">
      <c r="A22" s="51"/>
      <c r="B22" s="23"/>
      <c r="C22" s="76"/>
      <c r="D22" s="22">
        <f>D21*25.4</f>
        <v>19.049999999999997</v>
      </c>
      <c r="E22" s="18"/>
      <c r="F22" s="23"/>
      <c r="G22" s="23"/>
      <c r="H22" s="53"/>
      <c r="I22" s="56"/>
      <c r="J22" s="55"/>
      <c r="K22" s="23"/>
      <c r="L22" s="23"/>
      <c r="M22" s="23"/>
      <c r="N22" s="23"/>
      <c r="O22" s="23"/>
      <c r="P22" s="23"/>
      <c r="Q22" s="23"/>
      <c r="R22" s="55"/>
      <c r="S22" s="54"/>
      <c r="T22" s="23"/>
      <c r="U22" s="23"/>
      <c r="V22" s="52"/>
      <c r="W22" s="69"/>
      <c r="X22" s="38"/>
      <c r="Y22" s="38"/>
      <c r="Z22" s="38"/>
      <c r="AA22" s="30"/>
      <c r="AB22" s="31"/>
      <c r="AC22" s="31"/>
      <c r="AD22" s="31"/>
      <c r="AE22" s="31"/>
      <c r="AF22" s="31"/>
      <c r="AG22" s="31"/>
      <c r="AH22" s="31"/>
      <c r="AI22" s="31"/>
      <c r="AJ22" s="32"/>
      <c r="AK22" s="38"/>
      <c r="AL22" s="38"/>
      <c r="AM22" s="38"/>
      <c r="AN22" s="38"/>
      <c r="AO22" s="38"/>
      <c r="AP22" s="117"/>
    </row>
    <row r="23" spans="1:42" ht="21.75" customHeight="1" x14ac:dyDescent="0.25">
      <c r="A23" s="51"/>
      <c r="B23" s="23"/>
      <c r="C23" s="134" t="s">
        <v>3</v>
      </c>
      <c r="D23" s="135">
        <f t="array" ref="D23">INDEX(Tables!D480:D1068,MATCH(1,(Tables!B480:B1068=D16)*(Tables!C480:C1068=D18),0))</f>
        <v>10.09375</v>
      </c>
      <c r="E23" s="19"/>
      <c r="F23" s="23"/>
      <c r="G23" s="23"/>
      <c r="H23" s="53"/>
      <c r="I23" s="56"/>
      <c r="J23" s="55"/>
      <c r="K23" s="23"/>
      <c r="L23" s="23"/>
      <c r="M23" s="23"/>
      <c r="N23" s="23"/>
      <c r="O23" s="23"/>
      <c r="P23" s="23"/>
      <c r="Q23" s="23"/>
      <c r="R23" s="55"/>
      <c r="S23" s="54"/>
      <c r="T23" s="23"/>
      <c r="U23" s="23"/>
      <c r="V23" s="52"/>
      <c r="W23" s="69"/>
      <c r="X23" s="38"/>
      <c r="Y23" s="38"/>
      <c r="Z23" s="38"/>
      <c r="AA23" s="30"/>
      <c r="AB23" s="31"/>
      <c r="AC23" s="31"/>
      <c r="AD23" s="31"/>
      <c r="AE23" s="31"/>
      <c r="AF23" s="31"/>
      <c r="AG23" s="31"/>
      <c r="AH23" s="31"/>
      <c r="AI23" s="31"/>
      <c r="AJ23" s="32"/>
      <c r="AK23" s="38"/>
      <c r="AL23" s="38"/>
      <c r="AM23" s="38"/>
      <c r="AN23" s="38"/>
      <c r="AO23" s="38"/>
      <c r="AP23" s="117"/>
    </row>
    <row r="24" spans="1:42" ht="21.75" customHeight="1" thickBot="1" x14ac:dyDescent="0.3">
      <c r="A24" s="51"/>
      <c r="B24" s="23"/>
      <c r="C24" s="134" t="s">
        <v>4</v>
      </c>
      <c r="D24" s="135">
        <f t="array" ref="D24">INDEX(Tables!E480:E1068,MATCH(1,(Tables!B480:B1068=D16)*(Tables!C480:C1068=D18),0))</f>
        <v>32</v>
      </c>
      <c r="E24" s="19"/>
      <c r="F24" s="23"/>
      <c r="G24" s="23"/>
      <c r="H24" s="53"/>
      <c r="I24" s="56"/>
      <c r="J24" s="55"/>
      <c r="K24" s="23"/>
      <c r="L24" s="23"/>
      <c r="M24" s="23"/>
      <c r="N24" s="23"/>
      <c r="O24" s="23"/>
      <c r="P24" s="23"/>
      <c r="Q24" s="23"/>
      <c r="R24" s="55"/>
      <c r="S24" s="54"/>
      <c r="T24" s="23"/>
      <c r="U24" s="23"/>
      <c r="V24" s="52"/>
      <c r="W24" s="69"/>
      <c r="X24" s="38"/>
      <c r="Y24" s="38"/>
      <c r="Z24" s="38"/>
      <c r="AA24" s="30"/>
      <c r="AB24" s="31"/>
      <c r="AC24" s="31"/>
      <c r="AD24" s="31"/>
      <c r="AE24" s="31"/>
      <c r="AF24" s="31"/>
      <c r="AG24" s="31"/>
      <c r="AH24" s="31"/>
      <c r="AI24" s="31"/>
      <c r="AJ24" s="32"/>
      <c r="AK24" s="38"/>
      <c r="AL24" s="38"/>
      <c r="AM24" s="38"/>
      <c r="AN24" s="38"/>
      <c r="AO24" s="38"/>
      <c r="AP24" s="117"/>
    </row>
    <row r="25" spans="1:42" ht="21.75" customHeight="1" thickTop="1" thickBot="1" x14ac:dyDescent="0.3">
      <c r="A25" s="51"/>
      <c r="B25" s="23"/>
      <c r="C25" s="134" t="s">
        <v>5</v>
      </c>
      <c r="D25" s="135">
        <f t="array" ref="D25">INDEX(Tables!H480:H1068,MATCH(1,(Tables!B480:B1068=D16)*(Tables!C480:C1068=D18),0))</f>
        <v>44.09375</v>
      </c>
      <c r="E25" s="59"/>
      <c r="F25" s="23"/>
      <c r="G25" s="23"/>
      <c r="H25" s="53"/>
      <c r="I25" s="56"/>
      <c r="J25" s="55"/>
      <c r="K25" s="23"/>
      <c r="L25" s="23"/>
      <c r="M25" s="125"/>
      <c r="N25" s="126"/>
      <c r="O25" s="23"/>
      <c r="P25" s="23"/>
      <c r="Q25" s="23"/>
      <c r="R25" s="55"/>
      <c r="S25" s="54"/>
      <c r="T25" s="23"/>
      <c r="U25" s="23"/>
      <c r="V25" s="52"/>
      <c r="W25" s="69"/>
      <c r="X25" s="38"/>
      <c r="Y25" s="38"/>
      <c r="Z25" s="38"/>
      <c r="AA25" s="30"/>
      <c r="AB25" s="31"/>
      <c r="AC25" s="130"/>
      <c r="AD25" s="39"/>
      <c r="AE25" s="31"/>
      <c r="AF25" s="31"/>
      <c r="AG25" s="31"/>
      <c r="AH25" s="31"/>
      <c r="AI25" s="31"/>
      <c r="AJ25" s="32"/>
      <c r="AK25" s="38"/>
      <c r="AL25" s="38"/>
      <c r="AM25" s="38"/>
      <c r="AN25" s="12">
        <f>D18-D21-3/32</f>
        <v>83.34375</v>
      </c>
      <c r="AO25" s="115">
        <f>AN25*25.4</f>
        <v>2116.9312500000001</v>
      </c>
      <c r="AP25" s="117"/>
    </row>
    <row r="26" spans="1:42" ht="21.75" customHeight="1" thickTop="1" x14ac:dyDescent="0.25">
      <c r="A26" s="51"/>
      <c r="B26" s="23"/>
      <c r="C26" s="134" t="s">
        <v>6</v>
      </c>
      <c r="D26" s="141"/>
      <c r="E26" s="59"/>
      <c r="F26" s="58"/>
      <c r="G26" s="125"/>
      <c r="H26" s="57"/>
      <c r="I26" s="56"/>
      <c r="J26" s="55"/>
      <c r="K26" s="23"/>
      <c r="L26" s="23"/>
      <c r="M26" s="23"/>
      <c r="N26" s="23"/>
      <c r="O26" s="23"/>
      <c r="P26" s="23"/>
      <c r="Q26" s="23"/>
      <c r="R26" s="55"/>
      <c r="S26" s="54"/>
      <c r="T26" s="23"/>
      <c r="U26" s="23"/>
      <c r="V26" s="52"/>
      <c r="W26" s="69"/>
      <c r="X26" s="38"/>
      <c r="Y26" s="129"/>
      <c r="Z26" s="103"/>
      <c r="AA26" s="30"/>
      <c r="AB26" s="31"/>
      <c r="AC26" s="31"/>
      <c r="AD26" s="31"/>
      <c r="AE26" s="31"/>
      <c r="AF26" s="31"/>
      <c r="AG26" s="31"/>
      <c r="AH26" s="31"/>
      <c r="AI26" s="31"/>
      <c r="AJ26" s="32"/>
      <c r="AK26" s="38"/>
      <c r="AL26" s="38"/>
      <c r="AM26" s="38"/>
      <c r="AN26" s="38"/>
      <c r="AO26" s="38"/>
      <c r="AP26" s="117"/>
    </row>
    <row r="27" spans="1:42" ht="21.75" customHeight="1" x14ac:dyDescent="0.25">
      <c r="A27" s="51"/>
      <c r="B27" s="23"/>
      <c r="C27" s="76"/>
      <c r="D27" s="76"/>
      <c r="E27" s="59"/>
      <c r="F27" s="23"/>
      <c r="G27" s="23"/>
      <c r="H27" s="53"/>
      <c r="I27" s="56"/>
      <c r="J27" s="55"/>
      <c r="K27" s="23"/>
      <c r="L27" s="23"/>
      <c r="M27" s="23"/>
      <c r="N27" s="23"/>
      <c r="O27" s="23"/>
      <c r="P27" s="23"/>
      <c r="Q27" s="23"/>
      <c r="R27" s="55"/>
      <c r="S27" s="54"/>
      <c r="T27" s="23"/>
      <c r="U27" s="23"/>
      <c r="V27" s="52"/>
      <c r="W27" s="69"/>
      <c r="X27" s="38"/>
      <c r="Y27" s="38"/>
      <c r="Z27" s="38"/>
      <c r="AA27" s="30"/>
      <c r="AB27" s="31"/>
      <c r="AC27" s="31"/>
      <c r="AD27" s="31"/>
      <c r="AE27" s="31"/>
      <c r="AF27" s="31"/>
      <c r="AG27" s="31"/>
      <c r="AH27" s="31"/>
      <c r="AI27" s="31"/>
      <c r="AJ27" s="32"/>
      <c r="AK27" s="38"/>
      <c r="AL27" s="38"/>
      <c r="AM27" s="38"/>
      <c r="AN27" s="38"/>
      <c r="AO27" s="38"/>
      <c r="AP27" s="117"/>
    </row>
    <row r="28" spans="1:42" ht="21.75" customHeight="1" thickBot="1" x14ac:dyDescent="0.3">
      <c r="A28" s="51"/>
      <c r="B28" s="23"/>
      <c r="C28" s="330" t="s">
        <v>21</v>
      </c>
      <c r="D28" s="330"/>
      <c r="E28" s="330"/>
      <c r="F28" s="23"/>
      <c r="G28" s="23"/>
      <c r="H28" s="53"/>
      <c r="I28" s="56"/>
      <c r="J28" s="55"/>
      <c r="K28" s="23"/>
      <c r="L28" s="23"/>
      <c r="M28" s="23"/>
      <c r="N28" s="23"/>
      <c r="O28" s="23"/>
      <c r="P28" s="23"/>
      <c r="Q28" s="23"/>
      <c r="R28" s="55"/>
      <c r="S28" s="54"/>
      <c r="T28" s="23"/>
      <c r="U28" s="23"/>
      <c r="V28" s="52"/>
      <c r="W28" s="69"/>
      <c r="X28" s="38"/>
      <c r="Y28" s="38"/>
      <c r="Z28" s="38"/>
      <c r="AA28" s="30"/>
      <c r="AB28" s="31"/>
      <c r="AC28" s="31"/>
      <c r="AD28" s="31"/>
      <c r="AE28" s="31"/>
      <c r="AF28" s="31"/>
      <c r="AG28" s="31"/>
      <c r="AH28" s="31"/>
      <c r="AI28" s="31"/>
      <c r="AJ28" s="32"/>
      <c r="AK28" s="38"/>
      <c r="AL28" s="38"/>
      <c r="AM28" s="38"/>
      <c r="AN28" s="38"/>
      <c r="AO28" s="38"/>
      <c r="AP28" s="117"/>
    </row>
    <row r="29" spans="1:42" ht="21.75" customHeight="1" thickTop="1" thickBot="1" x14ac:dyDescent="0.4">
      <c r="A29" s="51"/>
      <c r="B29" s="23"/>
      <c r="C29" s="60" t="s">
        <v>22</v>
      </c>
      <c r="D29" s="136">
        <v>36</v>
      </c>
      <c r="E29" s="9">
        <v>4</v>
      </c>
      <c r="F29" s="23"/>
      <c r="G29" s="23"/>
      <c r="H29" s="53"/>
      <c r="I29" s="56"/>
      <c r="J29" s="55"/>
      <c r="K29" s="23"/>
      <c r="L29" s="23"/>
      <c r="M29" s="23"/>
      <c r="N29" s="23"/>
      <c r="O29" s="43">
        <f>IF(D31="NONE",D29,(D29+D31))</f>
        <v>36</v>
      </c>
      <c r="P29" s="57">
        <f>O29*25.4</f>
        <v>914.4</v>
      </c>
      <c r="Q29" s="23"/>
      <c r="R29" s="55"/>
      <c r="S29" s="54"/>
      <c r="T29" s="23"/>
      <c r="U29" s="23"/>
      <c r="V29" s="52"/>
      <c r="W29" s="69"/>
      <c r="X29" s="38"/>
      <c r="Y29" s="38"/>
      <c r="Z29" s="38"/>
      <c r="AA29" s="30"/>
      <c r="AB29" s="31"/>
      <c r="AC29" s="31"/>
      <c r="AD29" s="31"/>
      <c r="AE29" s="31"/>
      <c r="AF29" s="31"/>
      <c r="AG29" s="31"/>
      <c r="AH29" s="31"/>
      <c r="AI29" s="31"/>
      <c r="AJ29" s="32"/>
      <c r="AK29" s="38"/>
      <c r="AL29" s="38"/>
      <c r="AM29" s="38"/>
      <c r="AN29" s="38"/>
      <c r="AO29" s="38"/>
      <c r="AP29" s="117"/>
    </row>
    <row r="30" spans="1:42" ht="21.75" customHeight="1" thickTop="1" thickBot="1" x14ac:dyDescent="0.4">
      <c r="A30" s="51"/>
      <c r="B30" s="23"/>
      <c r="C30" s="23"/>
      <c r="D30" s="20">
        <f>D29*25.4</f>
        <v>914.4</v>
      </c>
      <c r="E30" s="21"/>
      <c r="F30" s="23"/>
      <c r="G30" s="23"/>
      <c r="H30" s="53"/>
      <c r="I30" s="56"/>
      <c r="J30" s="55"/>
      <c r="K30" s="23"/>
      <c r="L30" s="23"/>
      <c r="M30" s="23"/>
      <c r="N30" s="298" t="s">
        <v>35</v>
      </c>
      <c r="O30" s="298"/>
      <c r="P30" s="298"/>
      <c r="Q30" s="23"/>
      <c r="R30" s="55"/>
      <c r="S30" s="54"/>
      <c r="T30" s="23"/>
      <c r="U30" s="327" t="s">
        <v>26</v>
      </c>
      <c r="V30" s="316"/>
      <c r="W30" s="72"/>
      <c r="X30" s="42"/>
      <c r="Y30" s="42"/>
      <c r="Z30" s="38"/>
      <c r="AA30" s="30"/>
      <c r="AB30" s="31"/>
      <c r="AC30" s="31"/>
      <c r="AD30" s="31"/>
      <c r="AE30" s="31"/>
      <c r="AF30" s="31"/>
      <c r="AG30" s="31"/>
      <c r="AH30" s="31"/>
      <c r="AI30" s="31"/>
      <c r="AJ30" s="32"/>
      <c r="AK30" s="38"/>
      <c r="AL30" s="329" t="s">
        <v>72</v>
      </c>
      <c r="AM30" s="294"/>
      <c r="AN30" s="42"/>
      <c r="AO30" s="38"/>
      <c r="AP30" s="117"/>
    </row>
    <row r="31" spans="1:42" ht="21.75" customHeight="1" thickTop="1" thickBot="1" x14ac:dyDescent="0.4">
      <c r="A31" s="51"/>
      <c r="B31" s="23"/>
      <c r="C31" s="60" t="s">
        <v>23</v>
      </c>
      <c r="D31" s="136" t="s">
        <v>11</v>
      </c>
      <c r="E31" s="10">
        <v>5</v>
      </c>
      <c r="F31" s="23"/>
      <c r="G31" s="23"/>
      <c r="H31" s="53"/>
      <c r="I31" s="56"/>
      <c r="J31" s="55"/>
      <c r="K31" s="23"/>
      <c r="L31" s="23"/>
      <c r="M31" s="23"/>
      <c r="N31" s="23"/>
      <c r="O31" s="23"/>
      <c r="P31" s="23"/>
      <c r="Q31" s="23"/>
      <c r="R31" s="55"/>
      <c r="S31" s="54"/>
      <c r="T31" s="23"/>
      <c r="U31" s="12">
        <f>IF(O43="Rev",(0.5*D18),"N/A")</f>
        <v>42.09375</v>
      </c>
      <c r="V31" s="78">
        <f>IF(U31="N/A","N/A",(U31*25.4))</f>
        <v>1069.1812499999999</v>
      </c>
      <c r="W31" s="73"/>
      <c r="X31" s="37"/>
      <c r="Y31" s="37"/>
      <c r="Z31" s="38"/>
      <c r="AA31" s="30"/>
      <c r="AB31" s="31"/>
      <c r="AC31" s="31"/>
      <c r="AD31" s="31"/>
      <c r="AE31" s="31"/>
      <c r="AF31" s="31"/>
      <c r="AG31" s="31"/>
      <c r="AH31" s="31"/>
      <c r="AI31" s="31"/>
      <c r="AJ31" s="32"/>
      <c r="AK31" s="38"/>
      <c r="AL31" s="12">
        <f>IF(O43="Rev",(AN25-AL16),"N/A")</f>
        <v>41.34375</v>
      </c>
      <c r="AM31" s="89">
        <f>IF(AL31="N/A","N/A",(AL31*25.4))</f>
        <v>1050.1312499999999</v>
      </c>
      <c r="AN31" s="37"/>
      <c r="AO31" s="38"/>
      <c r="AP31" s="117"/>
    </row>
    <row r="32" spans="1:42" ht="21.75" customHeight="1" thickTop="1" thickBot="1" x14ac:dyDescent="0.3">
      <c r="A32" s="51"/>
      <c r="B32" s="23"/>
      <c r="C32" s="23"/>
      <c r="D32" s="22" t="str">
        <f>IF(D31="NONE","N/A",(D31*25.4))</f>
        <v>N/A</v>
      </c>
      <c r="E32" s="23"/>
      <c r="F32" s="58" t="s">
        <v>4</v>
      </c>
      <c r="G32" s="13">
        <f>D24</f>
        <v>32</v>
      </c>
      <c r="H32" s="15">
        <f>G32*25.4</f>
        <v>812.8</v>
      </c>
      <c r="I32" s="56"/>
      <c r="J32" s="55"/>
      <c r="K32" s="23"/>
      <c r="L32" s="23"/>
      <c r="M32" s="23"/>
      <c r="N32" s="12">
        <f>M20+G32</f>
        <v>72.34375</v>
      </c>
      <c r="O32" s="57">
        <f>N32*25.4</f>
        <v>1837.53125</v>
      </c>
      <c r="P32" s="23"/>
      <c r="Q32" s="23"/>
      <c r="R32" s="55"/>
      <c r="S32" s="54"/>
      <c r="T32" s="127" t="s">
        <v>60</v>
      </c>
      <c r="U32" s="12">
        <f>D18-U17</f>
        <v>40.09375</v>
      </c>
      <c r="V32" s="78">
        <f t="shared" ref="V32" si="0">U32*25.4</f>
        <v>1018.3812499999999</v>
      </c>
      <c r="W32" s="73"/>
      <c r="X32" s="37"/>
      <c r="Y32" s="13">
        <f>G32</f>
        <v>32</v>
      </c>
      <c r="Z32" s="38"/>
      <c r="AA32" s="30"/>
      <c r="AB32" s="31"/>
      <c r="AC32" s="131"/>
      <c r="AD32" s="12">
        <f>AC20+Y32</f>
        <v>72.25</v>
      </c>
      <c r="AE32" s="31"/>
      <c r="AF32" s="31"/>
      <c r="AG32" s="31"/>
      <c r="AH32" s="31"/>
      <c r="AI32" s="31"/>
      <c r="AJ32" s="32"/>
      <c r="AK32" s="38"/>
      <c r="AL32" s="12">
        <f>AN25-AL17</f>
        <v>39.34375</v>
      </c>
      <c r="AM32" s="89">
        <f t="shared" ref="AM32" si="1">AL32*25.4</f>
        <v>999.33124999999995</v>
      </c>
      <c r="AN32" s="37"/>
      <c r="AO32" s="38"/>
      <c r="AP32" s="117"/>
    </row>
    <row r="33" spans="1:42" ht="21.75" customHeight="1" thickTop="1" thickBot="1" x14ac:dyDescent="0.35">
      <c r="A33" s="51"/>
      <c r="B33" s="295" t="s">
        <v>36</v>
      </c>
      <c r="C33" s="296"/>
      <c r="D33" s="296"/>
      <c r="E33" s="297"/>
      <c r="F33" s="23"/>
      <c r="G33" s="23"/>
      <c r="H33" s="53"/>
      <c r="I33" s="56"/>
      <c r="J33" s="55"/>
      <c r="K33" s="23"/>
      <c r="L33" s="23"/>
      <c r="M33" s="23"/>
      <c r="N33" s="23"/>
      <c r="O33" s="23"/>
      <c r="P33" s="79"/>
      <c r="Q33" s="57"/>
      <c r="R33" s="55"/>
      <c r="S33" s="54"/>
      <c r="T33" s="23"/>
      <c r="U33" s="315" t="s">
        <v>27</v>
      </c>
      <c r="V33" s="316"/>
      <c r="W33" s="72"/>
      <c r="X33" s="42"/>
      <c r="Y33" s="42"/>
      <c r="Z33" s="38"/>
      <c r="AA33" s="30"/>
      <c r="AB33" s="31"/>
      <c r="AC33" s="31"/>
      <c r="AD33" s="31"/>
      <c r="AE33" s="31"/>
      <c r="AF33" s="31"/>
      <c r="AG33" s="31"/>
      <c r="AH33" s="31"/>
      <c r="AI33" s="31"/>
      <c r="AJ33" s="32"/>
      <c r="AK33" s="38"/>
      <c r="AL33" s="293" t="s">
        <v>73</v>
      </c>
      <c r="AM33" s="294"/>
      <c r="AN33" s="42"/>
      <c r="AO33" s="38"/>
      <c r="AP33" s="117"/>
    </row>
    <row r="34" spans="1:42" ht="21.75" customHeight="1" thickTop="1" thickBot="1" x14ac:dyDescent="0.3">
      <c r="A34" s="51"/>
      <c r="B34" s="81"/>
      <c r="C34" s="60" t="s">
        <v>24</v>
      </c>
      <c r="D34" s="25">
        <f>O29+1.25</f>
        <v>37.25</v>
      </c>
      <c r="E34" s="82"/>
      <c r="F34" s="23"/>
      <c r="G34" s="23"/>
      <c r="H34" s="53"/>
      <c r="I34" s="56"/>
      <c r="J34" s="55"/>
      <c r="K34" s="23"/>
      <c r="L34" s="23"/>
      <c r="M34" s="23"/>
      <c r="N34" s="23"/>
      <c r="O34" s="298"/>
      <c r="P34" s="298"/>
      <c r="Q34" s="23"/>
      <c r="R34" s="55"/>
      <c r="S34" s="54"/>
      <c r="T34" s="23"/>
      <c r="U34" s="23"/>
      <c r="V34" s="52"/>
      <c r="W34" s="69"/>
      <c r="X34" s="38"/>
      <c r="Y34" s="38"/>
      <c r="Z34" s="38"/>
      <c r="AA34" s="30"/>
      <c r="AB34" s="31"/>
      <c r="AC34" s="31"/>
      <c r="AD34" s="31"/>
      <c r="AE34" s="31"/>
      <c r="AF34" s="31"/>
      <c r="AG34" s="31"/>
      <c r="AH34" s="31"/>
      <c r="AI34" s="31"/>
      <c r="AJ34" s="32"/>
      <c r="AK34" s="38"/>
      <c r="AL34" s="38"/>
      <c r="AM34" s="38"/>
      <c r="AN34" s="38"/>
      <c r="AO34" s="38"/>
      <c r="AP34" s="117"/>
    </row>
    <row r="35" spans="1:42" ht="21.75" customHeight="1" thickTop="1" thickBot="1" x14ac:dyDescent="0.3">
      <c r="A35" s="51"/>
      <c r="B35" s="81"/>
      <c r="C35" s="23"/>
      <c r="D35" s="20">
        <f>D34*25.4</f>
        <v>946.15</v>
      </c>
      <c r="E35" s="82"/>
      <c r="F35" s="23"/>
      <c r="G35" s="23"/>
      <c r="H35" s="53"/>
      <c r="I35" s="56"/>
      <c r="J35" s="55"/>
      <c r="K35" s="23"/>
      <c r="L35" s="23"/>
      <c r="M35" s="23"/>
      <c r="N35" s="23"/>
      <c r="O35" s="23"/>
      <c r="P35" s="23"/>
      <c r="Q35" s="23"/>
      <c r="R35" s="55"/>
      <c r="S35" s="54"/>
      <c r="T35" s="23"/>
      <c r="U35" s="23"/>
      <c r="V35" s="52"/>
      <c r="W35" s="69"/>
      <c r="X35" s="38"/>
      <c r="Y35" s="38"/>
      <c r="Z35" s="38"/>
      <c r="AA35" s="30"/>
      <c r="AB35" s="31"/>
      <c r="AC35" s="31"/>
      <c r="AD35" s="31"/>
      <c r="AE35" s="31"/>
      <c r="AF35" s="31"/>
      <c r="AG35" s="31"/>
      <c r="AH35" s="31"/>
      <c r="AI35" s="31"/>
      <c r="AJ35" s="32"/>
      <c r="AK35" s="38"/>
      <c r="AL35" s="38"/>
      <c r="AM35" s="38"/>
      <c r="AN35" s="38"/>
      <c r="AO35" s="38"/>
      <c r="AP35" s="117"/>
    </row>
    <row r="36" spans="1:42" ht="21.75" customHeight="1" thickTop="1" thickBot="1" x14ac:dyDescent="0.3">
      <c r="A36" s="51"/>
      <c r="B36" s="81"/>
      <c r="C36" s="60" t="s">
        <v>25</v>
      </c>
      <c r="D36" s="25" t="str">
        <f>IF(D31="NONE","N/A",(O29+2.5))</f>
        <v>N/A</v>
      </c>
      <c r="E36" s="82"/>
      <c r="F36" s="23"/>
      <c r="G36" s="23"/>
      <c r="H36" s="53"/>
      <c r="I36" s="56"/>
      <c r="J36" s="55"/>
      <c r="K36" s="23"/>
      <c r="L36" s="23"/>
      <c r="M36" s="23"/>
      <c r="N36" s="23"/>
      <c r="O36" s="23"/>
      <c r="P36" s="23"/>
      <c r="Q36" s="23"/>
      <c r="R36" s="55"/>
      <c r="S36" s="54"/>
      <c r="T36" s="23"/>
      <c r="U36" s="23"/>
      <c r="V36" s="52"/>
      <c r="W36" s="69"/>
      <c r="X36" s="38"/>
      <c r="Y36" s="38"/>
      <c r="Z36" s="38"/>
      <c r="AA36" s="30"/>
      <c r="AB36" s="31"/>
      <c r="AC36" s="31"/>
      <c r="AD36" s="31"/>
      <c r="AE36" s="31"/>
      <c r="AF36" s="31"/>
      <c r="AG36" s="31"/>
      <c r="AH36" s="31"/>
      <c r="AI36" s="31"/>
      <c r="AJ36" s="32"/>
      <c r="AK36" s="38"/>
      <c r="AL36" s="38"/>
      <c r="AM36" s="38"/>
      <c r="AN36" s="38"/>
      <c r="AO36" s="38"/>
      <c r="AP36" s="117"/>
    </row>
    <row r="37" spans="1:42" ht="21.75" customHeight="1" thickTop="1" thickBot="1" x14ac:dyDescent="0.3">
      <c r="A37" s="51"/>
      <c r="B37" s="81"/>
      <c r="C37" s="23"/>
      <c r="D37" s="20" t="str">
        <f>IF(D36="N/A","N/A",(D36*25.4))</f>
        <v>N/A</v>
      </c>
      <c r="E37" s="82"/>
      <c r="F37" s="23"/>
      <c r="G37" s="23"/>
      <c r="H37" s="53"/>
      <c r="I37" s="56"/>
      <c r="J37" s="55"/>
      <c r="K37" s="23"/>
      <c r="L37" s="23"/>
      <c r="M37" s="23"/>
      <c r="N37" s="23"/>
      <c r="O37" s="23"/>
      <c r="P37" s="23"/>
      <c r="Q37" s="23"/>
      <c r="R37" s="55"/>
      <c r="S37" s="54"/>
      <c r="T37" s="23"/>
      <c r="U37" s="23"/>
      <c r="V37" s="52"/>
      <c r="W37" s="69"/>
      <c r="X37" s="38"/>
      <c r="Y37" s="38"/>
      <c r="Z37" s="38"/>
      <c r="AA37" s="30"/>
      <c r="AB37" s="31"/>
      <c r="AC37" s="31"/>
      <c r="AD37" s="31"/>
      <c r="AE37" s="31"/>
      <c r="AF37" s="31"/>
      <c r="AG37" s="31"/>
      <c r="AH37" s="31"/>
      <c r="AI37" s="31"/>
      <c r="AJ37" s="32"/>
      <c r="AK37" s="38"/>
      <c r="AL37" s="38"/>
      <c r="AM37" s="38"/>
      <c r="AN37" s="38"/>
      <c r="AO37" s="38"/>
      <c r="AP37" s="117"/>
    </row>
    <row r="38" spans="1:42" ht="21.75" customHeight="1" thickTop="1" thickBot="1" x14ac:dyDescent="0.3">
      <c r="A38" s="51"/>
      <c r="B38" s="81"/>
      <c r="C38" s="60" t="s">
        <v>2</v>
      </c>
      <c r="D38" s="26">
        <f>D18+13/16</f>
        <v>85</v>
      </c>
      <c r="E38" s="82"/>
      <c r="F38" s="58" t="s">
        <v>3</v>
      </c>
      <c r="G38" s="13">
        <f>D23</f>
        <v>10.09375</v>
      </c>
      <c r="H38" s="57">
        <f>G38*25.4</f>
        <v>256.38124999999997</v>
      </c>
      <c r="I38" s="56"/>
      <c r="J38" s="55"/>
      <c r="K38" s="23"/>
      <c r="L38" s="23"/>
      <c r="M38" s="23"/>
      <c r="N38" s="23"/>
      <c r="O38" s="23"/>
      <c r="P38" s="23"/>
      <c r="Q38" s="23"/>
      <c r="R38" s="55"/>
      <c r="S38" s="54"/>
      <c r="T38" s="23"/>
      <c r="U38" s="23"/>
      <c r="V38" s="52"/>
      <c r="W38" s="69"/>
      <c r="X38" s="38"/>
      <c r="Y38" s="13">
        <f>G38-D21+3/32</f>
        <v>9.4375</v>
      </c>
      <c r="Z38" s="103">
        <f>Y38*25.4</f>
        <v>239.71249999999998</v>
      </c>
      <c r="AA38" s="30"/>
      <c r="AB38" s="31"/>
      <c r="AC38" s="31"/>
      <c r="AD38" s="31"/>
      <c r="AE38" s="31"/>
      <c r="AF38" s="31"/>
      <c r="AG38" s="31"/>
      <c r="AH38" s="31"/>
      <c r="AI38" s="31"/>
      <c r="AJ38" s="32"/>
      <c r="AK38" s="38"/>
      <c r="AL38" s="38"/>
      <c r="AM38" s="38"/>
      <c r="AN38" s="38"/>
      <c r="AO38" s="38"/>
      <c r="AP38" s="117"/>
    </row>
    <row r="39" spans="1:42" ht="21.75" customHeight="1" thickTop="1" thickBot="1" x14ac:dyDescent="0.3">
      <c r="A39" s="51"/>
      <c r="B39" s="83"/>
      <c r="C39" s="84"/>
      <c r="D39" s="85">
        <f>D38*25.4</f>
        <v>2159</v>
      </c>
      <c r="E39" s="86"/>
      <c r="F39" s="23"/>
      <c r="G39" s="23"/>
      <c r="H39" s="53"/>
      <c r="I39" s="56"/>
      <c r="J39" s="55"/>
      <c r="K39" s="23"/>
      <c r="L39" s="23"/>
      <c r="M39" s="23"/>
      <c r="N39" s="23"/>
      <c r="O39" s="23"/>
      <c r="P39" s="23"/>
      <c r="Q39" s="23"/>
      <c r="R39" s="55"/>
      <c r="S39" s="54"/>
      <c r="T39" s="23"/>
      <c r="U39" s="23"/>
      <c r="V39" s="52"/>
      <c r="W39" s="69"/>
      <c r="X39" s="38"/>
      <c r="Y39" s="38"/>
      <c r="Z39" s="38"/>
      <c r="AA39" s="30"/>
      <c r="AB39" s="31"/>
      <c r="AC39" s="31"/>
      <c r="AD39" s="31"/>
      <c r="AE39" s="31"/>
      <c r="AF39" s="31"/>
      <c r="AG39" s="31"/>
      <c r="AH39" s="31"/>
      <c r="AI39" s="31"/>
      <c r="AJ39" s="32"/>
      <c r="AK39" s="38"/>
      <c r="AL39" s="38"/>
      <c r="AM39" s="38"/>
      <c r="AN39" s="38"/>
      <c r="AO39" s="38"/>
      <c r="AP39" s="117"/>
    </row>
    <row r="40" spans="1:42" ht="21.75" customHeight="1" thickTop="1" thickBot="1" x14ac:dyDescent="0.3">
      <c r="A40" s="51"/>
      <c r="B40" s="23"/>
      <c r="C40" s="23"/>
      <c r="D40" s="23"/>
      <c r="E40" s="23"/>
      <c r="F40" s="23"/>
      <c r="G40" s="23"/>
      <c r="H40" s="53"/>
      <c r="I40" s="56"/>
      <c r="J40" s="55"/>
      <c r="K40" s="23"/>
      <c r="L40" s="23"/>
      <c r="M40" s="23"/>
      <c r="N40" s="23"/>
      <c r="O40" s="23"/>
      <c r="P40" s="23"/>
      <c r="Q40" s="23"/>
      <c r="R40" s="55"/>
      <c r="S40" s="54"/>
      <c r="T40" s="23"/>
      <c r="U40" s="23"/>
      <c r="V40" s="52"/>
      <c r="W40" s="306">
        <f>D21</f>
        <v>0.75</v>
      </c>
      <c r="X40" s="307"/>
      <c r="Y40" s="103">
        <f>W40*25.4</f>
        <v>19.049999999999997</v>
      </c>
      <c r="Z40" s="38"/>
      <c r="AA40" s="33"/>
      <c r="AB40" s="34"/>
      <c r="AC40" s="34"/>
      <c r="AD40" s="34"/>
      <c r="AE40" s="34"/>
      <c r="AF40" s="34"/>
      <c r="AG40" s="34"/>
      <c r="AH40" s="34"/>
      <c r="AI40" s="34"/>
      <c r="AJ40" s="35"/>
      <c r="AK40" s="38"/>
      <c r="AL40" s="38"/>
      <c r="AM40" s="38"/>
      <c r="AN40" s="38"/>
      <c r="AO40" s="38"/>
      <c r="AP40" s="117"/>
    </row>
    <row r="41" spans="1:42" ht="8.25" customHeight="1" thickTop="1" x14ac:dyDescent="0.25">
      <c r="A41" s="51"/>
      <c r="B41" s="23"/>
      <c r="C41" s="23"/>
      <c r="D41" s="23"/>
      <c r="E41" s="23"/>
      <c r="F41" s="23"/>
      <c r="G41" s="23"/>
      <c r="H41" s="53"/>
      <c r="I41" s="56"/>
      <c r="J41" s="55"/>
      <c r="K41" s="23"/>
      <c r="L41" s="23"/>
      <c r="M41" s="23"/>
      <c r="N41" s="23"/>
      <c r="O41" s="23"/>
      <c r="P41" s="23"/>
      <c r="Q41" s="23"/>
      <c r="R41" s="55"/>
      <c r="S41" s="54"/>
      <c r="T41" s="23"/>
      <c r="U41" s="23"/>
      <c r="V41" s="52"/>
      <c r="W41" s="69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117"/>
    </row>
    <row r="42" spans="1:42" ht="12" customHeight="1" thickBot="1" x14ac:dyDescent="0.3">
      <c r="A42" s="51"/>
      <c r="B42" s="23"/>
      <c r="C42" s="23"/>
      <c r="D42" s="23"/>
      <c r="E42" s="23"/>
      <c r="F42" s="23"/>
      <c r="G42" s="23"/>
      <c r="H42" s="5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52"/>
      <c r="W42" s="114" t="s">
        <v>34</v>
      </c>
      <c r="X42" s="80"/>
      <c r="Y42" s="80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117"/>
    </row>
    <row r="43" spans="1:42" ht="21.75" customHeight="1" thickTop="1" thickBot="1" x14ac:dyDescent="0.3">
      <c r="A43" s="51"/>
      <c r="B43" s="23"/>
      <c r="C43" s="23"/>
      <c r="D43" s="23"/>
      <c r="E43" s="23"/>
      <c r="F43" s="23"/>
      <c r="G43" s="23"/>
      <c r="H43" s="53"/>
      <c r="I43" s="23"/>
      <c r="J43" s="23"/>
      <c r="K43" s="23"/>
      <c r="L43" s="324" t="s">
        <v>28</v>
      </c>
      <c r="M43" s="324"/>
      <c r="N43" s="325"/>
      <c r="O43" s="24" t="str">
        <f t="array" ref="O43">INDEX(Tables!J480:J1068,MATCH(1,(Tables!B480:B1068=D16)*(Tables!C480:C1068=D18),0))</f>
        <v>Rev</v>
      </c>
      <c r="P43" s="23"/>
      <c r="Q43" s="23"/>
      <c r="R43" s="23"/>
      <c r="S43" s="23"/>
      <c r="T43" s="23"/>
      <c r="U43" s="23"/>
      <c r="V43" s="52"/>
      <c r="W43" s="69"/>
      <c r="X43" s="80"/>
      <c r="Y43" s="80"/>
      <c r="Z43" s="107" t="s">
        <v>47</v>
      </c>
      <c r="AA43" s="80"/>
      <c r="AB43" s="80"/>
      <c r="AC43" s="80"/>
      <c r="AD43" s="95" t="s">
        <v>49</v>
      </c>
      <c r="AE43" s="95"/>
      <c r="AF43" s="95"/>
      <c r="AG43" s="289" t="s">
        <v>45</v>
      </c>
      <c r="AH43" s="289"/>
      <c r="AI43" s="289"/>
      <c r="AJ43" s="289"/>
      <c r="AK43" s="95"/>
      <c r="AL43" s="38"/>
      <c r="AM43" s="289" t="s">
        <v>74</v>
      </c>
      <c r="AN43" s="289"/>
      <c r="AO43" s="38"/>
      <c r="AP43" s="117"/>
    </row>
    <row r="44" spans="1:42" ht="21.75" customHeight="1" thickTop="1" thickBot="1" x14ac:dyDescent="0.3">
      <c r="A44" s="281" t="s">
        <v>37</v>
      </c>
      <c r="B44" s="282"/>
      <c r="C44" s="283"/>
      <c r="D44" s="124">
        <f>IF(OR(D16=335,D16="335R",D16="335HW"),9/32,3/8)</f>
        <v>0.28125</v>
      </c>
      <c r="E44" s="23"/>
      <c r="F44" s="23"/>
      <c r="G44" s="23"/>
      <c r="H44" s="53"/>
      <c r="I44" s="320" t="s">
        <v>29</v>
      </c>
      <c r="J44" s="321"/>
      <c r="K44" s="321"/>
      <c r="L44" s="321"/>
      <c r="M44" s="321"/>
      <c r="N44" s="321"/>
      <c r="O44" s="321"/>
      <c r="P44" s="321"/>
      <c r="Q44" s="321"/>
      <c r="R44" s="23"/>
      <c r="S44" s="23"/>
      <c r="T44" s="23"/>
      <c r="U44" s="23"/>
      <c r="V44" s="52"/>
      <c r="W44" s="69"/>
      <c r="X44" s="38"/>
      <c r="Y44" s="181"/>
      <c r="Z44" s="331" t="str">
        <f>VLOOKUP(D16,Tables!B480:M1028,10,FALSE)</f>
        <v>.100"</v>
      </c>
      <c r="AA44" s="332"/>
      <c r="AB44" s="108"/>
      <c r="AC44" s="98">
        <f>AD44*25.4</f>
        <v>909.63749999999993</v>
      </c>
      <c r="AD44" s="96">
        <f>D29-0.1875</f>
        <v>35.8125</v>
      </c>
      <c r="AE44" s="300" t="s">
        <v>22</v>
      </c>
      <c r="AF44" s="301"/>
      <c r="AG44" s="92" t="s">
        <v>41</v>
      </c>
      <c r="AH44" s="93" t="s">
        <v>33</v>
      </c>
      <c r="AI44" s="80"/>
      <c r="AJ44" s="92" t="s">
        <v>41</v>
      </c>
      <c r="AK44" s="93" t="s">
        <v>42</v>
      </c>
      <c r="AL44" s="38"/>
      <c r="AM44" s="142"/>
      <c r="AN44" s="106" t="s">
        <v>75</v>
      </c>
      <c r="AO44" s="38"/>
      <c r="AP44" s="117"/>
    </row>
    <row r="45" spans="1:42" ht="21.75" customHeight="1" thickTop="1" thickBot="1" x14ac:dyDescent="0.3">
      <c r="A45" s="51"/>
      <c r="B45" s="314" t="s">
        <v>38</v>
      </c>
      <c r="C45" s="314"/>
      <c r="D45" s="314"/>
      <c r="E45" s="23"/>
      <c r="F45" s="23"/>
      <c r="G45" s="23"/>
      <c r="H45" s="53"/>
      <c r="I45" s="321"/>
      <c r="J45" s="321"/>
      <c r="K45" s="321"/>
      <c r="L45" s="321"/>
      <c r="M45" s="321"/>
      <c r="N45" s="321"/>
      <c r="O45" s="321"/>
      <c r="P45" s="321"/>
      <c r="Q45" s="321"/>
      <c r="R45" s="23"/>
      <c r="S45" s="23"/>
      <c r="T45" s="23"/>
      <c r="U45" s="23"/>
      <c r="V45" s="52"/>
      <c r="W45" s="69"/>
      <c r="X45" s="38"/>
      <c r="Y45" s="182"/>
      <c r="Z45" s="169" t="s">
        <v>37</v>
      </c>
      <c r="AA45" s="183"/>
      <c r="AB45" s="108"/>
      <c r="AC45" s="99" t="str">
        <f>IF(AD45="NONE","NONE",(AD45*25.4))</f>
        <v>NONE</v>
      </c>
      <c r="AD45" s="96" t="str">
        <f>IF(D31="NONE","NONE",D31-0.09375)</f>
        <v>NONE</v>
      </c>
      <c r="AE45" s="300" t="s">
        <v>23</v>
      </c>
      <c r="AF45" s="301"/>
      <c r="AG45" s="92" t="s">
        <v>41</v>
      </c>
      <c r="AH45" s="93" t="s">
        <v>33</v>
      </c>
      <c r="AI45" s="80"/>
      <c r="AJ45" s="92"/>
      <c r="AK45" s="93" t="s">
        <v>42</v>
      </c>
      <c r="AL45" s="38"/>
      <c r="AM45" s="142"/>
      <c r="AN45" s="106" t="s">
        <v>76</v>
      </c>
      <c r="AO45" s="38"/>
      <c r="AP45" s="117"/>
    </row>
    <row r="46" spans="1:42" ht="21.75" customHeight="1" thickTop="1" thickBot="1" x14ac:dyDescent="0.3">
      <c r="A46" s="51"/>
      <c r="B46" s="314"/>
      <c r="C46" s="314"/>
      <c r="D46" s="314"/>
      <c r="E46" s="23"/>
      <c r="F46" s="23"/>
      <c r="G46" s="23"/>
      <c r="H46" s="53"/>
      <c r="I46" s="321"/>
      <c r="J46" s="321"/>
      <c r="K46" s="321"/>
      <c r="L46" s="321"/>
      <c r="M46" s="321"/>
      <c r="N46" s="321"/>
      <c r="O46" s="321"/>
      <c r="P46" s="321"/>
      <c r="Q46" s="321"/>
      <c r="R46" s="23"/>
      <c r="S46" s="23"/>
      <c r="T46" s="23"/>
      <c r="U46" s="23"/>
      <c r="V46" s="52"/>
      <c r="W46" s="69"/>
      <c r="X46" s="38"/>
      <c r="Y46" s="181"/>
      <c r="Z46" s="331" t="str">
        <f>VLOOKUP(D16,Tables!B480:M1028,12,FALSE)</f>
        <v>3/16"</v>
      </c>
      <c r="AA46" s="332"/>
      <c r="AB46" s="108"/>
      <c r="AC46" s="99" t="str">
        <f t="shared" ref="AC46:AC47" si="2">IF(AD46="NONE","NONE",(AD46*25.4))</f>
        <v>NONE</v>
      </c>
      <c r="AD46" s="96" t="str">
        <f>IF(D31="NONE","NONE",D29-5/32)</f>
        <v>NONE</v>
      </c>
      <c r="AE46" s="300" t="s">
        <v>43</v>
      </c>
      <c r="AF46" s="301"/>
      <c r="AG46" s="92" t="s">
        <v>41</v>
      </c>
      <c r="AH46" s="93" t="s">
        <v>33</v>
      </c>
      <c r="AI46" s="80"/>
      <c r="AJ46" s="92" t="s">
        <v>41</v>
      </c>
      <c r="AK46" s="93" t="s">
        <v>42</v>
      </c>
      <c r="AL46" s="38"/>
      <c r="AM46" s="142"/>
      <c r="AN46" s="106" t="s">
        <v>77</v>
      </c>
      <c r="AO46" s="38"/>
      <c r="AP46" s="117"/>
    </row>
    <row r="47" spans="1:42" ht="21.75" customHeight="1" thickTop="1" thickBot="1" x14ac:dyDescent="0.3">
      <c r="A47" s="51"/>
      <c r="B47" s="314"/>
      <c r="C47" s="314"/>
      <c r="D47" s="314"/>
      <c r="E47" s="23"/>
      <c r="F47" s="23"/>
      <c r="G47" s="23"/>
      <c r="H47" s="53"/>
      <c r="I47" s="322" t="s">
        <v>39</v>
      </c>
      <c r="J47" s="322"/>
      <c r="K47" s="322"/>
      <c r="L47" s="322"/>
      <c r="M47" s="322"/>
      <c r="N47" s="322"/>
      <c r="O47" s="322"/>
      <c r="P47" s="322"/>
      <c r="Q47" s="322"/>
      <c r="R47" s="23"/>
      <c r="S47" s="23"/>
      <c r="T47" s="23"/>
      <c r="U47" s="23"/>
      <c r="V47" s="52"/>
      <c r="W47" s="69"/>
      <c r="X47" s="38"/>
      <c r="Y47" s="182"/>
      <c r="Z47" s="169" t="s">
        <v>137</v>
      </c>
      <c r="AA47" s="183"/>
      <c r="AB47" s="108"/>
      <c r="AC47" s="99" t="str">
        <f t="shared" si="2"/>
        <v>NONE</v>
      </c>
      <c r="AD47" s="96" t="str">
        <f>IF(D31="NONE","NONE",D29-0.125)</f>
        <v>NONE</v>
      </c>
      <c r="AE47" s="300" t="s">
        <v>44</v>
      </c>
      <c r="AF47" s="301"/>
      <c r="AG47" s="92" t="s">
        <v>41</v>
      </c>
      <c r="AH47" s="93" t="s">
        <v>33</v>
      </c>
      <c r="AI47" s="80"/>
      <c r="AJ47" s="92" t="s">
        <v>41</v>
      </c>
      <c r="AK47" s="93" t="s">
        <v>42</v>
      </c>
      <c r="AL47" s="38"/>
      <c r="AM47" s="142"/>
      <c r="AN47" s="106" t="s">
        <v>78</v>
      </c>
      <c r="AO47" s="38"/>
      <c r="AP47" s="117"/>
    </row>
    <row r="48" spans="1:42" ht="21.75" customHeight="1" thickTop="1" thickBot="1" x14ac:dyDescent="0.3">
      <c r="A48" s="51"/>
      <c r="B48" s="23"/>
      <c r="C48" s="23"/>
      <c r="D48" s="23"/>
      <c r="E48" s="23"/>
      <c r="F48" s="23"/>
      <c r="G48" s="23"/>
      <c r="H48" s="53"/>
      <c r="I48" s="317" t="s">
        <v>40</v>
      </c>
      <c r="J48" s="318"/>
      <c r="K48" s="318"/>
      <c r="L48" s="318"/>
      <c r="M48" s="318"/>
      <c r="N48" s="318"/>
      <c r="O48" s="318"/>
      <c r="P48" s="318"/>
      <c r="Q48" s="318"/>
      <c r="R48" s="23"/>
      <c r="S48" s="23"/>
      <c r="T48" s="23"/>
      <c r="U48" s="23"/>
      <c r="V48" s="52"/>
      <c r="W48" s="69"/>
      <c r="X48" s="38"/>
      <c r="Y48" s="181"/>
      <c r="Z48" s="331" t="str">
        <f>VLOOKUP(D16,Tables!B480:M1028,11,FALSE)</f>
        <v>5/8" R</v>
      </c>
      <c r="AA48" s="332"/>
      <c r="AB48" s="108"/>
      <c r="AC48" s="98"/>
      <c r="AD48" s="185"/>
      <c r="AE48" s="93"/>
      <c r="AF48" s="94"/>
      <c r="AG48" s="97"/>
      <c r="AH48" s="90"/>
      <c r="AI48" s="93"/>
      <c r="AJ48" s="97"/>
      <c r="AK48" s="93"/>
      <c r="AL48" s="38"/>
      <c r="AM48" s="38"/>
      <c r="AN48" s="38"/>
      <c r="AO48" s="38"/>
      <c r="AP48" s="117"/>
    </row>
    <row r="49" spans="1:42" ht="21.75" customHeight="1" thickTop="1" x14ac:dyDescent="0.25">
      <c r="A49" s="51"/>
      <c r="B49" s="23"/>
      <c r="C49" s="23"/>
      <c r="D49" s="23"/>
      <c r="E49" s="23"/>
      <c r="F49" s="23"/>
      <c r="G49" s="23"/>
      <c r="H49" s="53"/>
      <c r="I49" s="318"/>
      <c r="J49" s="318"/>
      <c r="K49" s="318"/>
      <c r="L49" s="318"/>
      <c r="M49" s="318"/>
      <c r="N49" s="318"/>
      <c r="O49" s="318"/>
      <c r="P49" s="318"/>
      <c r="Q49" s="318"/>
      <c r="R49" s="23"/>
      <c r="S49" s="23"/>
      <c r="T49" s="23"/>
      <c r="U49" s="23"/>
      <c r="V49" s="52"/>
      <c r="W49" s="69"/>
      <c r="X49" s="38"/>
      <c r="Y49" s="182"/>
      <c r="Z49" s="171"/>
      <c r="AA49" s="172"/>
      <c r="AB49" s="108"/>
      <c r="AC49" s="98"/>
      <c r="AD49" s="186"/>
      <c r="AE49" s="93"/>
      <c r="AF49" s="90"/>
      <c r="AG49" s="132"/>
      <c r="AH49" s="90"/>
      <c r="AI49" s="90"/>
      <c r="AJ49" s="90"/>
      <c r="AK49" s="90"/>
      <c r="AL49" s="38"/>
      <c r="AM49" s="38"/>
      <c r="AN49" s="38"/>
      <c r="AO49" s="38"/>
      <c r="AP49" s="117"/>
    </row>
    <row r="50" spans="1:42" ht="21.75" customHeight="1" thickBot="1" x14ac:dyDescent="0.3">
      <c r="A50" s="61"/>
      <c r="B50" s="62"/>
      <c r="C50" s="62"/>
      <c r="D50" s="62"/>
      <c r="E50" s="62"/>
      <c r="F50" s="62"/>
      <c r="G50" s="62"/>
      <c r="H50" s="63"/>
      <c r="I50" s="319"/>
      <c r="J50" s="319"/>
      <c r="K50" s="319"/>
      <c r="L50" s="319"/>
      <c r="M50" s="319"/>
      <c r="N50" s="319"/>
      <c r="O50" s="319"/>
      <c r="P50" s="319"/>
      <c r="Q50" s="319"/>
      <c r="R50" s="62"/>
      <c r="S50" s="62"/>
      <c r="T50" s="62"/>
      <c r="U50" s="62"/>
      <c r="V50" s="64"/>
      <c r="W50" s="74"/>
      <c r="X50" s="75"/>
      <c r="Y50" s="184"/>
      <c r="Z50" s="173"/>
      <c r="AA50" s="174"/>
      <c r="AB50" s="109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118"/>
    </row>
    <row r="51" spans="1:42" ht="15.75" thickTop="1" x14ac:dyDescent="0.25"/>
  </sheetData>
  <sheetProtection algorithmName="SHA-512" hashValue="HQ3m+NkyJ5nz40X3FKJ3lVRTNh0vlWaNYasE/+0J8JJPRr8HvWzuma1cSMChNNc5RUhl3hVMP/c3QllRoOTJ+g==" saltValue="SgnmGM83J2yEegJP8Gj6pQ==" spinCount="100000" sheet="1" formatCells="0" formatColumns="0" formatRows="0" insertColumns="0" insertRows="0" insertHyperlinks="0" deleteColumns="0" deleteRows="0" sort="0" autoFilter="0" pivotTables="0"/>
  <mergeCells count="48">
    <mergeCell ref="A5:E6"/>
    <mergeCell ref="W5:AA6"/>
    <mergeCell ref="AB7:AD7"/>
    <mergeCell ref="AE7:AO7"/>
    <mergeCell ref="W7:X7"/>
    <mergeCell ref="AE9:AF9"/>
    <mergeCell ref="AG9:AI9"/>
    <mergeCell ref="AJ9:AL9"/>
    <mergeCell ref="AM9:AO9"/>
    <mergeCell ref="H3:U3"/>
    <mergeCell ref="I8:S8"/>
    <mergeCell ref="AE8:AF8"/>
    <mergeCell ref="AG8:AI8"/>
    <mergeCell ref="AJ8:AL8"/>
    <mergeCell ref="AM8:AO8"/>
    <mergeCell ref="AL33:AM33"/>
    <mergeCell ref="D15:E15"/>
    <mergeCell ref="U15:V15"/>
    <mergeCell ref="AL15:AM15"/>
    <mergeCell ref="C17:E17"/>
    <mergeCell ref="AG17:AI17"/>
    <mergeCell ref="U18:V18"/>
    <mergeCell ref="AL18:AM18"/>
    <mergeCell ref="C20:E20"/>
    <mergeCell ref="C28:E28"/>
    <mergeCell ref="N30:P30"/>
    <mergeCell ref="U30:V30"/>
    <mergeCell ref="AL30:AM30"/>
    <mergeCell ref="AE17:AF17"/>
    <mergeCell ref="I48:Q50"/>
    <mergeCell ref="Z44:AA44"/>
    <mergeCell ref="Z46:AA46"/>
    <mergeCell ref="Z48:AA48"/>
    <mergeCell ref="B33:E33"/>
    <mergeCell ref="U33:V33"/>
    <mergeCell ref="AE46:AF46"/>
    <mergeCell ref="A44:C44"/>
    <mergeCell ref="I44:Q46"/>
    <mergeCell ref="AE44:AF44"/>
    <mergeCell ref="B45:D47"/>
    <mergeCell ref="AE45:AF45"/>
    <mergeCell ref="I47:Q47"/>
    <mergeCell ref="AE47:AF47"/>
    <mergeCell ref="AM43:AN43"/>
    <mergeCell ref="O34:P34"/>
    <mergeCell ref="W40:X40"/>
    <mergeCell ref="L43:N43"/>
    <mergeCell ref="AG43:AJ43"/>
  </mergeCells>
  <dataValidations count="5">
    <dataValidation type="list" allowBlank="1" showInputMessage="1" showErrorMessage="1" sqref="D31" xr:uid="{00000000-0002-0000-0200-000000000000}">
      <formula1>inactwidth</formula1>
    </dataValidation>
    <dataValidation type="list" allowBlank="1" showInputMessage="1" showErrorMessage="1" sqref="D29" xr:uid="{00000000-0002-0000-0200-000001000000}">
      <formula1>actwidth</formula1>
    </dataValidation>
    <dataValidation type="list" allowBlank="1" showInputMessage="1" showErrorMessage="1" sqref="D21" xr:uid="{00000000-0002-0000-0200-000002000000}">
      <formula1>ucut</formula1>
    </dataValidation>
    <dataValidation type="list" allowBlank="1" showInputMessage="1" showErrorMessage="1" sqref="D16" xr:uid="{00000000-0002-0000-0200-000003000000}">
      <formula1>threehinges</formula1>
    </dataValidation>
    <dataValidation type="list" allowBlank="1" showInputMessage="1" showErrorMessage="1" sqref="D18" xr:uid="{00000000-0002-0000-0200-000004000000}">
      <formula1>threehnght</formula1>
    </dataValidation>
  </dataValidations>
  <pageMargins left="0.25" right="0.25" top="0.75" bottom="0.75" header="0.3" footer="0.3"/>
  <pageSetup scale="70" orientation="portrait" r:id="rId1"/>
  <ignoredErrors>
    <ignoredError sqref="D24:D25" formulaRange="1"/>
  </ignoredErrors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615676"/>
  </sheetPr>
  <dimension ref="A1:AP51"/>
  <sheetViews>
    <sheetView showGridLines="0" showRowColHeaders="0" zoomScale="75" zoomScaleNormal="75" workbookViewId="0">
      <selection activeCell="D16" sqref="D16"/>
    </sheetView>
  </sheetViews>
  <sheetFormatPr defaultRowHeight="15" x14ac:dyDescent="0.25"/>
  <cols>
    <col min="1" max="1" width="3.85546875" customWidth="1"/>
    <col min="2" max="3" width="5.85546875" customWidth="1"/>
    <col min="4" max="4" width="11" customWidth="1"/>
    <col min="5" max="5" width="5.140625" customWidth="1"/>
    <col min="6" max="6" width="6.85546875" customWidth="1"/>
    <col min="7" max="7" width="10.28515625" customWidth="1"/>
    <col min="8" max="8" width="5.85546875" customWidth="1"/>
    <col min="9" max="9" width="2.28515625" customWidth="1"/>
    <col min="10" max="10" width="0.7109375" customWidth="1"/>
    <col min="11" max="11" width="3" customWidth="1"/>
    <col min="12" max="13" width="10.28515625" customWidth="1"/>
    <col min="14" max="14" width="11.5703125" customWidth="1"/>
    <col min="15" max="16" width="10.28515625" customWidth="1"/>
    <col min="17" max="17" width="5.85546875" customWidth="1"/>
    <col min="18" max="18" width="0.7109375" customWidth="1"/>
    <col min="19" max="19" width="2.28515625" customWidth="1"/>
    <col min="20" max="20" width="3.85546875" customWidth="1"/>
    <col min="21" max="22" width="10.28515625" customWidth="1"/>
    <col min="23" max="24" width="5.5703125" customWidth="1"/>
    <col min="25" max="25" width="10.28515625" customWidth="1"/>
    <col min="26" max="26" width="7.140625" customWidth="1"/>
    <col min="27" max="27" width="5.42578125" customWidth="1"/>
    <col min="28" max="28" width="10.28515625" customWidth="1"/>
    <col min="29" max="29" width="11.5703125" customWidth="1"/>
    <col min="30" max="31" width="10.28515625" customWidth="1"/>
    <col min="32" max="32" width="5.85546875" customWidth="1"/>
    <col min="33" max="36" width="4.7109375" customWidth="1"/>
    <col min="37" max="37" width="3.42578125" customWidth="1"/>
    <col min="38" max="38" width="10.28515625" customWidth="1"/>
    <col min="39" max="39" width="6.140625" customWidth="1"/>
    <col min="40" max="40" width="10.85546875" customWidth="1"/>
    <col min="41" max="41" width="8" customWidth="1"/>
    <col min="42" max="42" width="3.85546875" customWidth="1"/>
  </cols>
  <sheetData>
    <row r="1" spans="1:42" ht="15.75" customHeight="1" thickTop="1" x14ac:dyDescent="0.25">
      <c r="A1" s="44"/>
      <c r="B1" s="45"/>
      <c r="C1" s="45"/>
      <c r="D1" s="45"/>
      <c r="E1" s="45"/>
      <c r="F1" s="45"/>
      <c r="G1" s="45"/>
      <c r="H1" s="46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7"/>
      <c r="W1" s="65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116"/>
    </row>
    <row r="2" spans="1:42" ht="21.75" customHeight="1" x14ac:dyDescent="0.45">
      <c r="A2" s="48"/>
      <c r="B2" s="49"/>
      <c r="C2" s="49"/>
      <c r="D2" s="49"/>
      <c r="E2" s="49"/>
      <c r="F2" s="49"/>
      <c r="G2" s="49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50"/>
      <c r="W2" s="67"/>
      <c r="X2" s="68"/>
      <c r="Y2" s="80"/>
      <c r="Z2" s="119"/>
      <c r="AA2" s="119"/>
      <c r="AB2" s="119"/>
      <c r="AC2" s="80"/>
      <c r="AD2" s="38"/>
      <c r="AE2" s="119"/>
      <c r="AF2" s="119"/>
      <c r="AG2" s="119"/>
      <c r="AH2" s="119"/>
      <c r="AI2" s="119"/>
      <c r="AJ2" s="119"/>
      <c r="AK2" s="119"/>
      <c r="AL2" s="119"/>
      <c r="AM2" s="38"/>
      <c r="AN2" s="38"/>
      <c r="AO2" s="38"/>
      <c r="AP2" s="117"/>
    </row>
    <row r="3" spans="1:42" ht="21.75" customHeight="1" x14ac:dyDescent="0.45">
      <c r="A3" s="51"/>
      <c r="B3" s="23"/>
      <c r="C3" s="23"/>
      <c r="D3" s="23"/>
      <c r="E3" s="23"/>
      <c r="F3" s="23"/>
      <c r="G3" s="23"/>
      <c r="H3" s="326" t="s">
        <v>50</v>
      </c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52"/>
      <c r="W3" s="69"/>
      <c r="X3" s="38"/>
      <c r="Y3" s="38"/>
      <c r="Z3" s="38"/>
      <c r="AA3" s="38"/>
      <c r="AB3" s="38"/>
      <c r="AC3" s="38"/>
      <c r="AD3" s="119" t="s">
        <v>51</v>
      </c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117"/>
    </row>
    <row r="4" spans="1:42" ht="21.75" customHeight="1" x14ac:dyDescent="0.25">
      <c r="A4" s="51"/>
      <c r="B4" s="23"/>
      <c r="C4" s="23"/>
      <c r="D4" s="23"/>
      <c r="E4" s="23"/>
      <c r="F4" s="23"/>
      <c r="G4" s="2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52"/>
      <c r="W4" s="69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117"/>
    </row>
    <row r="5" spans="1:42" ht="21.75" customHeight="1" x14ac:dyDescent="0.25">
      <c r="A5" s="302" t="s">
        <v>64</v>
      </c>
      <c r="B5" s="303"/>
      <c r="C5" s="303"/>
      <c r="D5" s="303"/>
      <c r="E5" s="303"/>
      <c r="F5" s="23"/>
      <c r="G5" s="2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52"/>
      <c r="W5" s="337" t="s">
        <v>65</v>
      </c>
      <c r="X5" s="338"/>
      <c r="Y5" s="338"/>
      <c r="Z5" s="338"/>
      <c r="AA5" s="338"/>
      <c r="AB5" s="38"/>
      <c r="AC5" s="38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117"/>
    </row>
    <row r="6" spans="1:42" ht="21.75" customHeight="1" thickBot="1" x14ac:dyDescent="0.55000000000000004">
      <c r="A6" s="302"/>
      <c r="B6" s="303"/>
      <c r="C6" s="303"/>
      <c r="D6" s="303"/>
      <c r="E6" s="303"/>
      <c r="F6" s="105"/>
      <c r="G6" s="2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52"/>
      <c r="W6" s="337"/>
      <c r="X6" s="338"/>
      <c r="Y6" s="338"/>
      <c r="Z6" s="338"/>
      <c r="AA6" s="338"/>
      <c r="AB6" s="70"/>
      <c r="AC6" s="70"/>
      <c r="AD6" s="70"/>
      <c r="AE6" s="70"/>
      <c r="AF6" s="70"/>
      <c r="AG6" s="70"/>
      <c r="AH6" s="70"/>
      <c r="AI6" s="70"/>
      <c r="AJ6" s="70"/>
      <c r="AK6" s="70"/>
      <c r="AL6" s="38"/>
      <c r="AM6" s="38"/>
      <c r="AN6" s="38"/>
      <c r="AO6" s="38"/>
      <c r="AP6" s="117"/>
    </row>
    <row r="7" spans="1:42" ht="21.75" customHeight="1" thickBot="1" x14ac:dyDescent="0.55000000000000004">
      <c r="A7" s="104"/>
      <c r="B7" s="105"/>
      <c r="C7" s="105"/>
      <c r="D7" s="105"/>
      <c r="E7" s="105"/>
      <c r="F7" s="105"/>
      <c r="G7" s="2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52"/>
      <c r="W7" s="312">
        <f>IF(D16=435,1.375,IF(D16="435R",1.375,IF(D16="435HW",1.375,1.75)))</f>
        <v>1.375</v>
      </c>
      <c r="X7" s="313"/>
      <c r="Y7" s="71" t="s">
        <v>71</v>
      </c>
      <c r="Z7" s="80"/>
      <c r="AA7" s="70"/>
      <c r="AB7" s="286" t="s">
        <v>52</v>
      </c>
      <c r="AC7" s="287"/>
      <c r="AD7" s="288"/>
      <c r="AE7" s="286" t="s">
        <v>53</v>
      </c>
      <c r="AF7" s="287"/>
      <c r="AG7" s="287"/>
      <c r="AH7" s="287"/>
      <c r="AI7" s="287"/>
      <c r="AJ7" s="287"/>
      <c r="AK7" s="287"/>
      <c r="AL7" s="287"/>
      <c r="AM7" s="287"/>
      <c r="AN7" s="287"/>
      <c r="AO7" s="288"/>
      <c r="AP7" s="117"/>
    </row>
    <row r="8" spans="1:42" ht="21.75" customHeight="1" x14ac:dyDescent="0.35">
      <c r="A8" s="51"/>
      <c r="B8" s="23"/>
      <c r="C8" s="23"/>
      <c r="D8" s="23"/>
      <c r="E8" s="23"/>
      <c r="F8" s="23"/>
      <c r="G8" s="23"/>
      <c r="H8" s="53"/>
      <c r="I8" s="323" t="s">
        <v>92</v>
      </c>
      <c r="J8" s="323"/>
      <c r="K8" s="323"/>
      <c r="L8" s="323"/>
      <c r="M8" s="323"/>
      <c r="N8" s="323"/>
      <c r="O8" s="323"/>
      <c r="P8" s="323"/>
      <c r="Q8" s="323"/>
      <c r="R8" s="323"/>
      <c r="S8" s="323"/>
      <c r="T8" s="23"/>
      <c r="U8" s="23"/>
      <c r="V8" s="52"/>
      <c r="W8" s="69"/>
      <c r="X8" s="38"/>
      <c r="Y8" s="38"/>
      <c r="Z8" s="38"/>
      <c r="AA8" s="80"/>
      <c r="AB8" s="120" t="s">
        <v>32</v>
      </c>
      <c r="AC8" s="121" t="s">
        <v>2</v>
      </c>
      <c r="AD8" s="122" t="s">
        <v>33</v>
      </c>
      <c r="AE8" s="290" t="s">
        <v>54</v>
      </c>
      <c r="AF8" s="291"/>
      <c r="AG8" s="291" t="s">
        <v>55</v>
      </c>
      <c r="AH8" s="291"/>
      <c r="AI8" s="291"/>
      <c r="AJ8" s="291" t="s">
        <v>56</v>
      </c>
      <c r="AK8" s="291"/>
      <c r="AL8" s="291"/>
      <c r="AM8" s="291" t="s">
        <v>55</v>
      </c>
      <c r="AN8" s="291"/>
      <c r="AO8" s="292"/>
      <c r="AP8" s="117"/>
    </row>
    <row r="9" spans="1:42" ht="21.75" customHeight="1" thickBot="1" x14ac:dyDescent="0.3">
      <c r="A9" s="51"/>
      <c r="B9" s="23"/>
      <c r="C9" s="23"/>
      <c r="D9" s="23"/>
      <c r="E9" s="23"/>
      <c r="F9" s="23"/>
      <c r="G9" s="23"/>
      <c r="H9" s="5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52"/>
      <c r="W9" s="69"/>
      <c r="X9" s="38"/>
      <c r="Y9" s="38"/>
      <c r="Z9" s="38"/>
      <c r="AA9" s="80"/>
      <c r="AB9" s="40" t="s">
        <v>31</v>
      </c>
      <c r="AC9" s="41">
        <f>D18</f>
        <v>84.1875</v>
      </c>
      <c r="AD9" s="180" t="str">
        <f>D16</f>
        <v>435R</v>
      </c>
      <c r="AE9" s="308"/>
      <c r="AF9" s="284"/>
      <c r="AG9" s="284"/>
      <c r="AH9" s="284"/>
      <c r="AI9" s="284"/>
      <c r="AJ9" s="284"/>
      <c r="AK9" s="284"/>
      <c r="AL9" s="284"/>
      <c r="AM9" s="284"/>
      <c r="AN9" s="284"/>
      <c r="AO9" s="285"/>
      <c r="AP9" s="117"/>
    </row>
    <row r="10" spans="1:42" ht="10.5" customHeight="1" thickBot="1" x14ac:dyDescent="0.3">
      <c r="A10" s="51"/>
      <c r="B10" s="23"/>
      <c r="C10" s="23"/>
      <c r="D10" s="23"/>
      <c r="E10" s="23"/>
      <c r="F10" s="23"/>
      <c r="G10" s="23"/>
      <c r="H10" s="53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23"/>
      <c r="U10" s="23"/>
      <c r="V10" s="52"/>
      <c r="W10" s="69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117"/>
    </row>
    <row r="11" spans="1:42" ht="4.3499999999999996" customHeight="1" thickTop="1" x14ac:dyDescent="0.25">
      <c r="A11" s="51"/>
      <c r="B11" s="23"/>
      <c r="C11" s="23"/>
      <c r="D11" s="23"/>
      <c r="E11" s="23"/>
      <c r="F11" s="23"/>
      <c r="G11" s="23"/>
      <c r="H11" s="53"/>
      <c r="I11" s="54"/>
      <c r="J11" s="55"/>
      <c r="K11" s="55"/>
      <c r="L11" s="55"/>
      <c r="M11" s="55"/>
      <c r="N11" s="55"/>
      <c r="O11" s="55"/>
      <c r="P11" s="55"/>
      <c r="Q11" s="55"/>
      <c r="R11" s="55"/>
      <c r="S11" s="54"/>
      <c r="T11" s="23"/>
      <c r="U11" s="23"/>
      <c r="V11" s="52"/>
      <c r="W11" s="69"/>
      <c r="X11" s="38"/>
      <c r="Y11" s="38"/>
      <c r="Z11" s="38"/>
      <c r="AA11" s="27"/>
      <c r="AB11" s="28"/>
      <c r="AC11" s="28"/>
      <c r="AD11" s="28"/>
      <c r="AE11" s="28"/>
      <c r="AF11" s="28"/>
      <c r="AG11" s="28"/>
      <c r="AH11" s="28"/>
      <c r="AI11" s="28"/>
      <c r="AJ11" s="29"/>
      <c r="AK11" s="38"/>
      <c r="AL11" s="38"/>
      <c r="AM11" s="38"/>
      <c r="AN11" s="38"/>
      <c r="AO11" s="38"/>
      <c r="AP11" s="117"/>
    </row>
    <row r="12" spans="1:42" ht="21.75" customHeight="1" thickBot="1" x14ac:dyDescent="0.3">
      <c r="A12" s="51"/>
      <c r="B12" s="23"/>
      <c r="C12" s="23"/>
      <c r="D12" s="23"/>
      <c r="E12" s="23"/>
      <c r="F12" s="23"/>
      <c r="G12" s="23"/>
      <c r="H12" s="53"/>
      <c r="I12" s="56"/>
      <c r="J12" s="55"/>
      <c r="K12" s="23"/>
      <c r="L12" s="23"/>
      <c r="M12" s="23"/>
      <c r="N12" s="23"/>
      <c r="O12" s="23"/>
      <c r="P12" s="23"/>
      <c r="Q12" s="23"/>
      <c r="R12" s="55"/>
      <c r="S12" s="54"/>
      <c r="T12" s="23"/>
      <c r="U12" s="23"/>
      <c r="V12" s="52"/>
      <c r="W12" s="69"/>
      <c r="X12" s="38"/>
      <c r="Y12" s="38"/>
      <c r="Z12" s="38"/>
      <c r="AA12" s="30"/>
      <c r="AB12" s="31"/>
      <c r="AC12" s="31"/>
      <c r="AD12" s="31"/>
      <c r="AE12" s="31"/>
      <c r="AF12" s="31"/>
      <c r="AG12" s="31"/>
      <c r="AH12" s="31"/>
      <c r="AI12" s="31"/>
      <c r="AJ12" s="32"/>
      <c r="AK12" s="38"/>
      <c r="AL12" s="38"/>
      <c r="AM12" s="38"/>
      <c r="AN12" s="38"/>
      <c r="AO12" s="38"/>
      <c r="AP12" s="117"/>
    </row>
    <row r="13" spans="1:42" ht="21.75" customHeight="1" thickTop="1" thickBot="1" x14ac:dyDescent="0.3">
      <c r="A13" s="51"/>
      <c r="B13" s="23"/>
      <c r="C13" s="23"/>
      <c r="D13" s="23"/>
      <c r="E13" s="23"/>
      <c r="F13" s="23"/>
      <c r="G13" s="23"/>
      <c r="H13" s="53"/>
      <c r="I13" s="56"/>
      <c r="J13" s="55"/>
      <c r="K13" s="23"/>
      <c r="L13" s="12">
        <v>8.34375</v>
      </c>
      <c r="M13" s="57">
        <f>L13*25.4</f>
        <v>211.93124999999998</v>
      </c>
      <c r="N13" s="23"/>
      <c r="O13" s="23"/>
      <c r="P13" s="23"/>
      <c r="Q13" s="23"/>
      <c r="R13" s="55"/>
      <c r="S13" s="54"/>
      <c r="T13" s="23"/>
      <c r="U13" s="23"/>
      <c r="V13" s="52"/>
      <c r="W13" s="69"/>
      <c r="X13" s="38"/>
      <c r="Y13" s="38"/>
      <c r="Z13" s="38"/>
      <c r="AA13" s="30"/>
      <c r="AB13" s="12">
        <f>L13-3/32</f>
        <v>8.25</v>
      </c>
      <c r="AC13" s="39">
        <f>AB13*25.4</f>
        <v>209.54999999999998</v>
      </c>
      <c r="AD13" s="31"/>
      <c r="AE13" s="31"/>
      <c r="AF13" s="31"/>
      <c r="AG13" s="31"/>
      <c r="AH13" s="31"/>
      <c r="AI13" s="31"/>
      <c r="AJ13" s="32"/>
      <c r="AK13" s="38"/>
      <c r="AL13" s="38"/>
      <c r="AM13" s="38"/>
      <c r="AN13" s="38"/>
      <c r="AO13" s="38"/>
      <c r="AP13" s="117"/>
    </row>
    <row r="14" spans="1:42" ht="21.75" customHeight="1" thickTop="1" thickBot="1" x14ac:dyDescent="0.3">
      <c r="A14" s="51"/>
      <c r="B14" s="23"/>
      <c r="C14" s="23"/>
      <c r="D14" s="23"/>
      <c r="E14" s="23"/>
      <c r="F14" s="58" t="s">
        <v>3</v>
      </c>
      <c r="G14" s="13">
        <f>D23</f>
        <v>10.09375</v>
      </c>
      <c r="H14" s="15">
        <f>G14*25.4</f>
        <v>256.38124999999997</v>
      </c>
      <c r="I14" s="56"/>
      <c r="J14" s="55"/>
      <c r="K14" s="23"/>
      <c r="L14" s="16"/>
      <c r="M14" s="23"/>
      <c r="N14" s="23"/>
      <c r="O14" s="23"/>
      <c r="P14" s="23"/>
      <c r="Q14" s="23"/>
      <c r="R14" s="55"/>
      <c r="S14" s="54"/>
      <c r="T14" s="23"/>
      <c r="U14" s="23"/>
      <c r="V14" s="52"/>
      <c r="W14" s="69"/>
      <c r="X14" s="38"/>
      <c r="Y14" s="13">
        <f>G14-3/32</f>
        <v>10</v>
      </c>
      <c r="Z14" s="103">
        <f>Y14*25.4</f>
        <v>254</v>
      </c>
      <c r="AA14" s="30"/>
      <c r="AB14" s="31"/>
      <c r="AC14" s="31"/>
      <c r="AD14" s="31"/>
      <c r="AE14" s="31"/>
      <c r="AF14" s="31"/>
      <c r="AG14" s="31"/>
      <c r="AH14" s="31"/>
      <c r="AI14" s="31"/>
      <c r="AJ14" s="32"/>
      <c r="AK14" s="38"/>
      <c r="AL14" s="38"/>
      <c r="AM14" s="38"/>
      <c r="AN14" s="38"/>
      <c r="AO14" s="38"/>
      <c r="AP14" s="117"/>
    </row>
    <row r="15" spans="1:42" ht="21.75" customHeight="1" thickTop="1" thickBot="1" x14ac:dyDescent="0.3">
      <c r="A15" s="51"/>
      <c r="B15" s="23"/>
      <c r="C15" s="23"/>
      <c r="D15" s="328" t="s">
        <v>18</v>
      </c>
      <c r="E15" s="328"/>
      <c r="F15" s="23"/>
      <c r="G15" s="23"/>
      <c r="H15" s="53"/>
      <c r="I15" s="56"/>
      <c r="J15" s="55"/>
      <c r="K15" s="23"/>
      <c r="L15" s="23"/>
      <c r="M15" s="23"/>
      <c r="N15" s="23"/>
      <c r="O15" s="23"/>
      <c r="P15" s="23"/>
      <c r="Q15" s="23"/>
      <c r="R15" s="55"/>
      <c r="S15" s="54"/>
      <c r="T15" s="23"/>
      <c r="U15" s="330" t="s">
        <v>26</v>
      </c>
      <c r="V15" s="316"/>
      <c r="W15" s="72"/>
      <c r="X15" s="42"/>
      <c r="Y15" s="42"/>
      <c r="Z15" s="38"/>
      <c r="AA15" s="30"/>
      <c r="AB15" s="31"/>
      <c r="AC15" s="31"/>
      <c r="AD15" s="31"/>
      <c r="AE15" s="31"/>
      <c r="AF15" s="31"/>
      <c r="AG15" s="31"/>
      <c r="AH15" s="31"/>
      <c r="AI15" s="31"/>
      <c r="AJ15" s="32"/>
      <c r="AK15" s="38"/>
      <c r="AL15" s="294" t="s">
        <v>70</v>
      </c>
      <c r="AM15" s="294"/>
      <c r="AN15" s="42"/>
      <c r="AO15" s="38"/>
      <c r="AP15" s="117"/>
    </row>
    <row r="16" spans="1:42" ht="21.75" customHeight="1" thickTop="1" thickBot="1" x14ac:dyDescent="0.4">
      <c r="A16" s="51"/>
      <c r="B16" s="23"/>
      <c r="C16" s="23"/>
      <c r="D16" s="136" t="s">
        <v>112</v>
      </c>
      <c r="E16" s="8">
        <v>1</v>
      </c>
      <c r="F16" s="23"/>
      <c r="G16" s="23"/>
      <c r="H16" s="53"/>
      <c r="I16" s="56"/>
      <c r="J16" s="55"/>
      <c r="K16" s="23"/>
      <c r="L16" s="23"/>
      <c r="M16" s="23"/>
      <c r="N16" s="23"/>
      <c r="O16" s="23"/>
      <c r="P16" s="23"/>
      <c r="Q16" s="23"/>
      <c r="R16" s="55"/>
      <c r="S16" s="54"/>
      <c r="T16" s="23"/>
      <c r="U16" s="112">
        <f>IF(O43="Rev",(0.5*D18),"N/A")</f>
        <v>42.09375</v>
      </c>
      <c r="V16" s="140">
        <f>IF(U16="N/A","N/A",(U16*25.4))</f>
        <v>1069.1812499999999</v>
      </c>
      <c r="W16" s="73"/>
      <c r="X16" s="37"/>
      <c r="Y16" s="37"/>
      <c r="Z16" s="38"/>
      <c r="AA16" s="30"/>
      <c r="AB16" s="31"/>
      <c r="AC16" s="31"/>
      <c r="AD16" s="31"/>
      <c r="AE16" s="31"/>
      <c r="AF16" s="31"/>
      <c r="AG16" s="31"/>
      <c r="AH16" s="31"/>
      <c r="AI16" s="31"/>
      <c r="AJ16" s="32"/>
      <c r="AK16" s="38"/>
      <c r="AL16" s="13">
        <f>IF(O43="Rev",(U16-3/32),"N/A")</f>
        <v>42</v>
      </c>
      <c r="AM16" s="103">
        <f>IF(AL16="N/A","N/A",(AL16*25.4))</f>
        <v>1066.8</v>
      </c>
      <c r="AN16" s="37"/>
      <c r="AO16" s="38"/>
      <c r="AP16" s="117"/>
    </row>
    <row r="17" spans="1:42" ht="21.75" customHeight="1" thickTop="1" thickBot="1" x14ac:dyDescent="0.3">
      <c r="A17" s="51"/>
      <c r="B17" s="23"/>
      <c r="C17" s="330" t="s">
        <v>19</v>
      </c>
      <c r="D17" s="330"/>
      <c r="E17" s="330"/>
      <c r="F17" s="23"/>
      <c r="G17" s="23"/>
      <c r="H17" s="53"/>
      <c r="I17" s="56"/>
      <c r="J17" s="55"/>
      <c r="K17" s="23"/>
      <c r="L17" s="23"/>
      <c r="M17" s="23"/>
      <c r="N17" s="23"/>
      <c r="O17" s="23"/>
      <c r="P17" s="23"/>
      <c r="Q17" s="23"/>
      <c r="R17" s="55"/>
      <c r="S17" s="54"/>
      <c r="T17" s="58" t="s">
        <v>66</v>
      </c>
      <c r="U17" s="13">
        <f>D26</f>
        <v>44.09375</v>
      </c>
      <c r="V17" s="140">
        <f>U17*25.4</f>
        <v>1119.98125</v>
      </c>
      <c r="W17" s="73"/>
      <c r="X17" s="37"/>
      <c r="Y17" s="37"/>
      <c r="Z17" s="38"/>
      <c r="AA17" s="30"/>
      <c r="AB17" s="31"/>
      <c r="AC17" s="31"/>
      <c r="AD17" s="31"/>
      <c r="AE17" s="31"/>
      <c r="AF17" s="123">
        <f>AG17*25.4</f>
        <v>1127.125</v>
      </c>
      <c r="AG17" s="339">
        <f>AL17+0.375</f>
        <v>44.375</v>
      </c>
      <c r="AH17" s="340"/>
      <c r="AI17" s="341"/>
      <c r="AJ17" s="32"/>
      <c r="AK17" s="38"/>
      <c r="AL17" s="13">
        <f>U17-3/32</f>
        <v>44</v>
      </c>
      <c r="AM17" s="103">
        <f>AL17*25.4</f>
        <v>1117.5999999999999</v>
      </c>
      <c r="AN17" s="37"/>
      <c r="AO17" s="38"/>
      <c r="AP17" s="117"/>
    </row>
    <row r="18" spans="1:42" ht="21.75" customHeight="1" thickTop="1" thickBot="1" x14ac:dyDescent="0.4">
      <c r="A18" s="51"/>
      <c r="B18" s="23"/>
      <c r="C18" s="23"/>
      <c r="D18" s="137">
        <v>84.1875</v>
      </c>
      <c r="E18" s="8">
        <v>2</v>
      </c>
      <c r="F18" s="58" t="s">
        <v>4</v>
      </c>
      <c r="G18" s="13">
        <f>D24</f>
        <v>21.25</v>
      </c>
      <c r="H18" s="57">
        <f>G18*25.4</f>
        <v>539.75</v>
      </c>
      <c r="I18" s="56"/>
      <c r="J18" s="55"/>
      <c r="K18" s="23"/>
      <c r="L18" s="23"/>
      <c r="M18" s="12">
        <f>L13+G18</f>
        <v>29.59375</v>
      </c>
      <c r="N18" s="57">
        <f>M18*25.4</f>
        <v>751.68124999999998</v>
      </c>
      <c r="O18" s="23"/>
      <c r="P18" s="23"/>
      <c r="Q18" s="23"/>
      <c r="R18" s="55"/>
      <c r="S18" s="54"/>
      <c r="T18" s="23"/>
      <c r="U18" s="330" t="str">
        <f>IF(D18=84.1875,"Handed","Standard")</f>
        <v>Handed</v>
      </c>
      <c r="V18" s="316"/>
      <c r="W18" s="72"/>
      <c r="X18" s="42"/>
      <c r="Y18" s="13">
        <f>G18</f>
        <v>21.25</v>
      </c>
      <c r="Z18" s="103">
        <f>Y18*25.4</f>
        <v>539.75</v>
      </c>
      <c r="AA18" s="30"/>
      <c r="AB18" s="31"/>
      <c r="AC18" s="12">
        <f>AB13+Y18</f>
        <v>29.5</v>
      </c>
      <c r="AD18" s="39">
        <f>AC18*25.4</f>
        <v>749.3</v>
      </c>
      <c r="AE18" s="31"/>
      <c r="AF18" s="31"/>
      <c r="AG18" s="31"/>
      <c r="AH18" s="31"/>
      <c r="AI18" s="31"/>
      <c r="AJ18" s="32"/>
      <c r="AK18" s="38"/>
      <c r="AL18" s="294" t="str">
        <f>IF(D18=84.1875,"Handed","Standard")</f>
        <v>Handed</v>
      </c>
      <c r="AM18" s="294"/>
      <c r="AN18" s="42"/>
      <c r="AO18" s="38"/>
      <c r="AP18" s="117"/>
    </row>
    <row r="19" spans="1:42" ht="21.75" customHeight="1" thickTop="1" x14ac:dyDescent="0.25">
      <c r="A19" s="51"/>
      <c r="B19" s="23"/>
      <c r="C19" s="23"/>
      <c r="D19" s="22">
        <f>D18*25.4</f>
        <v>2138.3624999999997</v>
      </c>
      <c r="E19" s="17"/>
      <c r="F19" s="23"/>
      <c r="G19" s="23"/>
      <c r="H19" s="53"/>
      <c r="I19" s="56"/>
      <c r="J19" s="55"/>
      <c r="K19" s="23"/>
      <c r="L19" s="23"/>
      <c r="M19" s="23"/>
      <c r="N19" s="23"/>
      <c r="O19" s="23"/>
      <c r="P19" s="23"/>
      <c r="Q19" s="23"/>
      <c r="R19" s="55"/>
      <c r="S19" s="54"/>
      <c r="T19" s="23"/>
      <c r="U19" s="23"/>
      <c r="V19" s="52"/>
      <c r="W19" s="69"/>
      <c r="X19" s="38"/>
      <c r="Y19" s="38"/>
      <c r="Z19" s="38"/>
      <c r="AA19" s="30"/>
      <c r="AB19" s="31"/>
      <c r="AC19" s="31"/>
      <c r="AD19" s="31"/>
      <c r="AE19" s="31"/>
      <c r="AF19" s="31"/>
      <c r="AG19" s="31"/>
      <c r="AH19" s="31"/>
      <c r="AI19" s="31"/>
      <c r="AJ19" s="32"/>
      <c r="AK19" s="38"/>
      <c r="AL19" s="38"/>
      <c r="AM19" s="38"/>
      <c r="AN19" s="38"/>
      <c r="AO19" s="38"/>
      <c r="AP19" s="117"/>
    </row>
    <row r="20" spans="1:42" ht="21.75" customHeight="1" thickBot="1" x14ac:dyDescent="0.3">
      <c r="A20" s="51"/>
      <c r="B20" s="23"/>
      <c r="C20" s="330" t="s">
        <v>20</v>
      </c>
      <c r="D20" s="330"/>
      <c r="E20" s="330"/>
      <c r="F20" s="58"/>
      <c r="G20" s="125"/>
      <c r="H20" s="57"/>
      <c r="I20" s="56"/>
      <c r="J20" s="55"/>
      <c r="K20" s="23"/>
      <c r="L20" s="23"/>
      <c r="M20" s="125"/>
      <c r="N20" s="7"/>
      <c r="O20" s="23"/>
      <c r="P20" s="23"/>
      <c r="Q20" s="23"/>
      <c r="R20" s="55"/>
      <c r="S20" s="54"/>
      <c r="T20" s="23"/>
      <c r="U20" s="23"/>
      <c r="V20" s="52"/>
      <c r="W20" s="69"/>
      <c r="X20" s="38"/>
      <c r="Y20" s="80"/>
      <c r="Z20" s="38"/>
      <c r="AA20" s="30"/>
      <c r="AB20" s="31"/>
      <c r="AC20" s="131"/>
      <c r="AD20" s="31"/>
      <c r="AE20" s="31"/>
      <c r="AF20" s="31"/>
      <c r="AG20" s="31"/>
      <c r="AH20" s="31"/>
      <c r="AI20" s="31"/>
      <c r="AJ20" s="32"/>
      <c r="AK20" s="38"/>
      <c r="AL20" s="38"/>
      <c r="AM20" s="38"/>
      <c r="AN20" s="38"/>
      <c r="AO20" s="38"/>
      <c r="AP20" s="117"/>
    </row>
    <row r="21" spans="1:42" ht="21.75" customHeight="1" thickTop="1" thickBot="1" x14ac:dyDescent="0.4">
      <c r="A21" s="51"/>
      <c r="B21" s="23"/>
      <c r="C21" s="23"/>
      <c r="D21" s="137">
        <v>0.75</v>
      </c>
      <c r="E21" s="8">
        <v>3</v>
      </c>
      <c r="F21" s="23"/>
      <c r="G21" s="23"/>
      <c r="H21" s="53"/>
      <c r="I21" s="56"/>
      <c r="J21" s="55"/>
      <c r="K21" s="23"/>
      <c r="L21" s="23"/>
      <c r="M21" s="23"/>
      <c r="N21" s="23"/>
      <c r="O21" s="23"/>
      <c r="P21" s="23"/>
      <c r="Q21" s="23"/>
      <c r="R21" s="55"/>
      <c r="S21" s="54"/>
      <c r="T21" s="23"/>
      <c r="U21" s="23"/>
      <c r="V21" s="52"/>
      <c r="W21" s="69"/>
      <c r="X21" s="38"/>
      <c r="Y21" s="38"/>
      <c r="Z21" s="38"/>
      <c r="AA21" s="30"/>
      <c r="AB21" s="31"/>
      <c r="AC21" s="31"/>
      <c r="AD21" s="31"/>
      <c r="AE21" s="31"/>
      <c r="AF21" s="31"/>
      <c r="AG21" s="31"/>
      <c r="AH21" s="31"/>
      <c r="AI21" s="31"/>
      <c r="AJ21" s="32"/>
      <c r="AK21" s="38"/>
      <c r="AL21" s="38"/>
      <c r="AM21" s="38"/>
      <c r="AN21" s="38"/>
      <c r="AO21" s="38"/>
      <c r="AP21" s="117"/>
    </row>
    <row r="22" spans="1:42" ht="21.75" customHeight="1" thickTop="1" x14ac:dyDescent="0.25">
      <c r="A22" s="51"/>
      <c r="B22" s="23"/>
      <c r="C22" s="76"/>
      <c r="D22" s="22">
        <f>D21*25.4</f>
        <v>19.049999999999997</v>
      </c>
      <c r="E22" s="18"/>
      <c r="F22" s="23"/>
      <c r="G22" s="23"/>
      <c r="H22" s="53"/>
      <c r="I22" s="56"/>
      <c r="J22" s="55"/>
      <c r="K22" s="23"/>
      <c r="L22" s="23"/>
      <c r="M22" s="23"/>
      <c r="N22" s="23"/>
      <c r="O22" s="23"/>
      <c r="P22" s="23"/>
      <c r="Q22" s="23"/>
      <c r="R22" s="55"/>
      <c r="S22" s="54"/>
      <c r="T22" s="23"/>
      <c r="U22" s="23"/>
      <c r="V22" s="52"/>
      <c r="W22" s="69"/>
      <c r="X22" s="38"/>
      <c r="Y22" s="38"/>
      <c r="Z22" s="38"/>
      <c r="AA22" s="30"/>
      <c r="AB22" s="31"/>
      <c r="AC22" s="31"/>
      <c r="AD22" s="31"/>
      <c r="AE22" s="31"/>
      <c r="AF22" s="31"/>
      <c r="AG22" s="31"/>
      <c r="AH22" s="31"/>
      <c r="AI22" s="31"/>
      <c r="AJ22" s="32"/>
      <c r="AK22" s="38"/>
      <c r="AL22" s="38"/>
      <c r="AM22" s="38"/>
      <c r="AN22" s="38"/>
      <c r="AO22" s="38"/>
      <c r="AP22" s="117"/>
    </row>
    <row r="23" spans="1:42" ht="21.75" customHeight="1" x14ac:dyDescent="0.25">
      <c r="A23" s="51"/>
      <c r="B23" s="23"/>
      <c r="C23" s="134" t="s">
        <v>3</v>
      </c>
      <c r="D23" s="135">
        <f t="array" ref="D23">INDEX(Tables!D1029:D1420,MATCH(1,(Tables!B1029:B1420=D16)*(Tables!C1029:C1420=D18),0))</f>
        <v>10.09375</v>
      </c>
      <c r="E23" s="19"/>
      <c r="F23" s="23"/>
      <c r="G23" s="23"/>
      <c r="H23" s="53"/>
      <c r="I23" s="56"/>
      <c r="J23" s="55"/>
      <c r="K23" s="23"/>
      <c r="L23" s="23"/>
      <c r="M23" s="23"/>
      <c r="N23" s="23"/>
      <c r="O23" s="23"/>
      <c r="P23" s="23"/>
      <c r="Q23" s="23"/>
      <c r="R23" s="55"/>
      <c r="S23" s="54"/>
      <c r="T23" s="23"/>
      <c r="U23" s="23"/>
      <c r="V23" s="52"/>
      <c r="W23" s="69"/>
      <c r="X23" s="38"/>
      <c r="Y23" s="38"/>
      <c r="Z23" s="38"/>
      <c r="AA23" s="30"/>
      <c r="AB23" s="31"/>
      <c r="AC23" s="31"/>
      <c r="AD23" s="31"/>
      <c r="AE23" s="31"/>
      <c r="AF23" s="31"/>
      <c r="AG23" s="31"/>
      <c r="AH23" s="31"/>
      <c r="AI23" s="31"/>
      <c r="AJ23" s="32"/>
      <c r="AK23" s="38"/>
      <c r="AL23" s="38"/>
      <c r="AM23" s="38"/>
      <c r="AN23" s="38"/>
      <c r="AO23" s="38"/>
      <c r="AP23" s="117"/>
    </row>
    <row r="24" spans="1:42" ht="21.75" customHeight="1" thickBot="1" x14ac:dyDescent="0.3">
      <c r="A24" s="51"/>
      <c r="B24" s="23"/>
      <c r="C24" s="134" t="s">
        <v>4</v>
      </c>
      <c r="D24" s="135">
        <f t="array" ref="D24">INDEX(Tables!E1029:E1420,MATCH(1,(Tables!B1029:B1420=D16)*(Tables!C1029:C1420=D18),0))</f>
        <v>21.25</v>
      </c>
      <c r="E24" s="19"/>
      <c r="F24" s="23"/>
      <c r="G24" s="23"/>
      <c r="H24" s="53"/>
      <c r="I24" s="56"/>
      <c r="J24" s="55"/>
      <c r="K24" s="23"/>
      <c r="L24" s="23"/>
      <c r="M24" s="23"/>
      <c r="N24" s="23"/>
      <c r="O24" s="23"/>
      <c r="P24" s="23"/>
      <c r="Q24" s="23"/>
      <c r="R24" s="55"/>
      <c r="S24" s="54"/>
      <c r="T24" s="23"/>
      <c r="U24" s="23"/>
      <c r="V24" s="52"/>
      <c r="W24" s="69"/>
      <c r="X24" s="38"/>
      <c r="Y24" s="38"/>
      <c r="Z24" s="38"/>
      <c r="AA24" s="30"/>
      <c r="AB24" s="31"/>
      <c r="AC24" s="31"/>
      <c r="AD24" s="31"/>
      <c r="AE24" s="31"/>
      <c r="AF24" s="31"/>
      <c r="AG24" s="31"/>
      <c r="AH24" s="31"/>
      <c r="AI24" s="31"/>
      <c r="AJ24" s="32"/>
      <c r="AK24" s="38"/>
      <c r="AL24" s="38"/>
      <c r="AM24" s="38"/>
      <c r="AN24" s="38"/>
      <c r="AO24" s="38"/>
      <c r="AP24" s="117"/>
    </row>
    <row r="25" spans="1:42" ht="21.75" customHeight="1" thickTop="1" thickBot="1" x14ac:dyDescent="0.3">
      <c r="A25" s="51"/>
      <c r="B25" s="23"/>
      <c r="C25" s="134" t="s">
        <v>5</v>
      </c>
      <c r="D25" s="135">
        <f t="array" ref="D25">INDEX(Tables!F1029:F1420,MATCH(1,(Tables!B1029:B1420=D16)*(Tables!C1029:C1420=D18),0))</f>
        <v>21.5</v>
      </c>
      <c r="E25" s="59"/>
      <c r="F25" s="58" t="s">
        <v>5</v>
      </c>
      <c r="G25" s="13">
        <f>D25</f>
        <v>21.5</v>
      </c>
      <c r="H25" s="57">
        <f>G25*25.4</f>
        <v>546.1</v>
      </c>
      <c r="I25" s="56"/>
      <c r="J25" s="55"/>
      <c r="K25" s="23"/>
      <c r="L25" s="23"/>
      <c r="M25" s="125"/>
      <c r="N25" s="12">
        <f>M18+G25</f>
        <v>51.09375</v>
      </c>
      <c r="O25" s="57">
        <f>N25*25.4</f>
        <v>1297.78125</v>
      </c>
      <c r="P25" s="23"/>
      <c r="Q25" s="23"/>
      <c r="R25" s="55"/>
      <c r="S25" s="54"/>
      <c r="T25" s="23"/>
      <c r="U25" s="23"/>
      <c r="V25" s="52"/>
      <c r="W25" s="69"/>
      <c r="X25" s="38"/>
      <c r="Y25" s="13">
        <f>G25</f>
        <v>21.5</v>
      </c>
      <c r="Z25" s="103">
        <f>Y25*25.4</f>
        <v>546.1</v>
      </c>
      <c r="AA25" s="30"/>
      <c r="AB25" s="31"/>
      <c r="AC25" s="130"/>
      <c r="AD25" s="12">
        <f>AC18+Y25</f>
        <v>51</v>
      </c>
      <c r="AE25" s="39">
        <f>AD25*25.4</f>
        <v>1295.3999999999999</v>
      </c>
      <c r="AF25" s="31"/>
      <c r="AG25" s="31"/>
      <c r="AH25" s="31"/>
      <c r="AI25" s="31"/>
      <c r="AJ25" s="32"/>
      <c r="AK25" s="38"/>
      <c r="AL25" s="38"/>
      <c r="AM25" s="38"/>
      <c r="AN25" s="12">
        <f>D18-D21-3/32</f>
        <v>83.34375</v>
      </c>
      <c r="AO25" s="115">
        <f>AN25*25.4</f>
        <v>2116.9312500000001</v>
      </c>
      <c r="AP25" s="117"/>
    </row>
    <row r="26" spans="1:42" ht="21.75" customHeight="1" thickTop="1" x14ac:dyDescent="0.25">
      <c r="A26" s="51"/>
      <c r="B26" s="23"/>
      <c r="C26" s="134" t="s">
        <v>6</v>
      </c>
      <c r="D26" s="135">
        <f t="array" ref="D26">INDEX(Tables!H1029:H1420,MATCH(1,(Tables!B1029:B1420=D16)*(Tables!C1029:C1420=D18),0))</f>
        <v>44.09375</v>
      </c>
      <c r="E26" s="59"/>
      <c r="F26" s="58"/>
      <c r="G26" s="125"/>
      <c r="H26" s="57"/>
      <c r="I26" s="56"/>
      <c r="J26" s="55"/>
      <c r="K26" s="23"/>
      <c r="L26" s="23"/>
      <c r="M26" s="23"/>
      <c r="N26" s="23"/>
      <c r="O26" s="23"/>
      <c r="P26" s="23"/>
      <c r="Q26" s="23"/>
      <c r="R26" s="55"/>
      <c r="S26" s="54"/>
      <c r="T26" s="23"/>
      <c r="U26" s="23"/>
      <c r="V26" s="52"/>
      <c r="W26" s="69"/>
      <c r="X26" s="38"/>
      <c r="Y26" s="129"/>
      <c r="Z26" s="103"/>
      <c r="AA26" s="30"/>
      <c r="AB26" s="31"/>
      <c r="AC26" s="31"/>
      <c r="AD26" s="31"/>
      <c r="AE26" s="31"/>
      <c r="AF26" s="31"/>
      <c r="AG26" s="31"/>
      <c r="AH26" s="31"/>
      <c r="AI26" s="31"/>
      <c r="AJ26" s="32"/>
      <c r="AK26" s="38"/>
      <c r="AL26" s="38"/>
      <c r="AM26" s="38"/>
      <c r="AN26" s="38"/>
      <c r="AO26" s="38"/>
      <c r="AP26" s="117"/>
    </row>
    <row r="27" spans="1:42" ht="21.75" customHeight="1" thickBot="1" x14ac:dyDescent="0.3">
      <c r="A27" s="51"/>
      <c r="B27" s="23"/>
      <c r="C27" s="76"/>
      <c r="D27" s="76"/>
      <c r="E27" s="59"/>
      <c r="F27" s="23"/>
      <c r="G27" s="23"/>
      <c r="H27" s="53"/>
      <c r="I27" s="56"/>
      <c r="J27" s="55"/>
      <c r="K27" s="23"/>
      <c r="L27" s="23"/>
      <c r="M27" s="23"/>
      <c r="N27" s="23"/>
      <c r="O27" s="23"/>
      <c r="P27" s="23"/>
      <c r="Q27" s="23"/>
      <c r="R27" s="55"/>
      <c r="S27" s="54"/>
      <c r="T27" s="23"/>
      <c r="U27" s="23"/>
      <c r="V27" s="52"/>
      <c r="W27" s="69"/>
      <c r="X27" s="38"/>
      <c r="Y27" s="38"/>
      <c r="Z27" s="38"/>
      <c r="AA27" s="30"/>
      <c r="AB27" s="31"/>
      <c r="AC27" s="31"/>
      <c r="AD27" s="31"/>
      <c r="AE27" s="31"/>
      <c r="AF27" s="31"/>
      <c r="AG27" s="31"/>
      <c r="AH27" s="31"/>
      <c r="AI27" s="31"/>
      <c r="AJ27" s="32"/>
      <c r="AK27" s="38"/>
      <c r="AL27" s="38"/>
      <c r="AM27" s="38"/>
      <c r="AN27" s="38"/>
      <c r="AO27" s="38"/>
      <c r="AP27" s="117"/>
    </row>
    <row r="28" spans="1:42" ht="21.75" customHeight="1" thickTop="1" thickBot="1" x14ac:dyDescent="0.35">
      <c r="A28" s="51"/>
      <c r="B28" s="23"/>
      <c r="C28" s="330" t="s">
        <v>21</v>
      </c>
      <c r="D28" s="330"/>
      <c r="E28" s="330"/>
      <c r="F28" s="23"/>
      <c r="G28" s="23"/>
      <c r="H28" s="53"/>
      <c r="I28" s="56"/>
      <c r="J28" s="55"/>
      <c r="K28" s="23"/>
      <c r="L28" s="23"/>
      <c r="M28" s="23"/>
      <c r="N28" s="23"/>
      <c r="O28" s="7"/>
      <c r="P28" s="43">
        <f>IF(D31="NONE",D29,(D29+D31))</f>
        <v>36</v>
      </c>
      <c r="Q28" s="57">
        <f>P28*25.4</f>
        <v>914.4</v>
      </c>
      <c r="R28" s="55"/>
      <c r="S28" s="54"/>
      <c r="T28" s="23"/>
      <c r="U28" s="23"/>
      <c r="V28" s="52"/>
      <c r="W28" s="69"/>
      <c r="X28" s="38"/>
      <c r="Y28" s="38"/>
      <c r="Z28" s="38"/>
      <c r="AA28" s="30"/>
      <c r="AB28" s="31"/>
      <c r="AC28" s="31"/>
      <c r="AD28" s="31"/>
      <c r="AE28" s="31"/>
      <c r="AF28" s="31"/>
      <c r="AG28" s="31"/>
      <c r="AH28" s="31"/>
      <c r="AI28" s="31"/>
      <c r="AJ28" s="32"/>
      <c r="AK28" s="38"/>
      <c r="AL28" s="38"/>
      <c r="AM28" s="38"/>
      <c r="AN28" s="38"/>
      <c r="AO28" s="38"/>
      <c r="AP28" s="117"/>
    </row>
    <row r="29" spans="1:42" ht="21.75" customHeight="1" thickTop="1" thickBot="1" x14ac:dyDescent="0.4">
      <c r="A29" s="51"/>
      <c r="B29" s="23"/>
      <c r="C29" s="60" t="s">
        <v>22</v>
      </c>
      <c r="D29" s="136">
        <v>36</v>
      </c>
      <c r="E29" s="9">
        <v>4</v>
      </c>
      <c r="F29" s="23"/>
      <c r="G29" s="23"/>
      <c r="H29" s="53"/>
      <c r="I29" s="56"/>
      <c r="J29" s="55"/>
      <c r="K29" s="23"/>
      <c r="L29" s="23"/>
      <c r="M29" s="23"/>
      <c r="N29" s="7"/>
      <c r="O29" s="342" t="s">
        <v>35</v>
      </c>
      <c r="P29" s="342"/>
      <c r="Q29" s="342"/>
      <c r="R29" s="55"/>
      <c r="S29" s="54"/>
      <c r="T29" s="23"/>
      <c r="U29" s="23"/>
      <c r="V29" s="52"/>
      <c r="W29" s="69"/>
      <c r="X29" s="38"/>
      <c r="Y29" s="38"/>
      <c r="Z29" s="38"/>
      <c r="AA29" s="30"/>
      <c r="AB29" s="31"/>
      <c r="AC29" s="31"/>
      <c r="AD29" s="31"/>
      <c r="AE29" s="31"/>
      <c r="AF29" s="31"/>
      <c r="AG29" s="31"/>
      <c r="AH29" s="31"/>
      <c r="AI29" s="31"/>
      <c r="AJ29" s="32"/>
      <c r="AK29" s="38"/>
      <c r="AL29" s="38"/>
      <c r="AM29" s="38"/>
      <c r="AN29" s="38"/>
      <c r="AO29" s="38"/>
      <c r="AP29" s="117"/>
    </row>
    <row r="30" spans="1:42" ht="21.75" customHeight="1" thickTop="1" thickBot="1" x14ac:dyDescent="0.4">
      <c r="A30" s="51"/>
      <c r="B30" s="23"/>
      <c r="C30" s="23"/>
      <c r="D30" s="20">
        <f>D29*25.4</f>
        <v>914.4</v>
      </c>
      <c r="E30" s="21"/>
      <c r="F30" s="23"/>
      <c r="G30" s="23"/>
      <c r="H30" s="53"/>
      <c r="I30" s="56"/>
      <c r="J30" s="55"/>
      <c r="K30" s="23"/>
      <c r="L30" s="23"/>
      <c r="M30" s="23"/>
      <c r="N30" s="133"/>
      <c r="O30" s="133"/>
      <c r="P30" s="133"/>
      <c r="Q30" s="23"/>
      <c r="R30" s="55"/>
      <c r="S30" s="54"/>
      <c r="T30" s="23"/>
      <c r="U30" s="330" t="s">
        <v>26</v>
      </c>
      <c r="V30" s="316"/>
      <c r="W30" s="72"/>
      <c r="X30" s="42"/>
      <c r="Y30" s="42"/>
      <c r="Z30" s="38"/>
      <c r="AA30" s="30"/>
      <c r="AB30" s="31"/>
      <c r="AC30" s="31"/>
      <c r="AD30" s="31"/>
      <c r="AE30" s="31"/>
      <c r="AF30" s="31"/>
      <c r="AG30" s="31"/>
      <c r="AH30" s="31"/>
      <c r="AI30" s="31"/>
      <c r="AJ30" s="32"/>
      <c r="AK30" s="38"/>
      <c r="AL30" s="294" t="s">
        <v>68</v>
      </c>
      <c r="AM30" s="294"/>
      <c r="AN30" s="42"/>
      <c r="AO30" s="38"/>
      <c r="AP30" s="117"/>
    </row>
    <row r="31" spans="1:42" ht="21.75" customHeight="1" thickTop="1" thickBot="1" x14ac:dyDescent="0.4">
      <c r="A31" s="51"/>
      <c r="B31" s="23"/>
      <c r="C31" s="60" t="s">
        <v>23</v>
      </c>
      <c r="D31" s="136" t="s">
        <v>11</v>
      </c>
      <c r="E31" s="10">
        <v>5</v>
      </c>
      <c r="F31" s="23"/>
      <c r="G31" s="23"/>
      <c r="H31" s="53"/>
      <c r="I31" s="56"/>
      <c r="J31" s="55"/>
      <c r="K31" s="23"/>
      <c r="L31" s="23"/>
      <c r="M31" s="23"/>
      <c r="N31" s="23"/>
      <c r="O31" s="23"/>
      <c r="P31" s="23"/>
      <c r="Q31" s="23"/>
      <c r="R31" s="55"/>
      <c r="S31" s="54"/>
      <c r="T31" s="23"/>
      <c r="U31" s="112">
        <f>IF(O43="Rev",(0.5*D18),"N/A")</f>
        <v>42.09375</v>
      </c>
      <c r="V31" s="140">
        <f>IF(U31="N/A","N/A",(U31*25.4))</f>
        <v>1069.1812499999999</v>
      </c>
      <c r="W31" s="73"/>
      <c r="X31" s="37"/>
      <c r="Y31" s="37"/>
      <c r="Z31" s="38"/>
      <c r="AA31" s="30"/>
      <c r="AB31" s="31"/>
      <c r="AC31" s="31"/>
      <c r="AD31" s="31"/>
      <c r="AE31" s="31"/>
      <c r="AF31" s="31"/>
      <c r="AG31" s="31"/>
      <c r="AH31" s="31"/>
      <c r="AI31" s="31"/>
      <c r="AJ31" s="32"/>
      <c r="AK31" s="38"/>
      <c r="AL31" s="13">
        <f>IF(O43="Rev",(AN25-AL16),"N/A")</f>
        <v>41.34375</v>
      </c>
      <c r="AM31" s="103">
        <f>IF(AL31="N/A","N/A",(AL31*25.4))</f>
        <v>1050.1312499999999</v>
      </c>
      <c r="AN31" s="37"/>
      <c r="AO31" s="38"/>
      <c r="AP31" s="117"/>
    </row>
    <row r="32" spans="1:42" ht="21.75" customHeight="1" thickTop="1" thickBot="1" x14ac:dyDescent="0.3">
      <c r="A32" s="51"/>
      <c r="B32" s="23"/>
      <c r="C32" s="23"/>
      <c r="D32" s="22" t="str">
        <f>IF(D31="NONE","N/A",(D31*25.4))</f>
        <v>N/A</v>
      </c>
      <c r="E32" s="23"/>
      <c r="F32" s="7"/>
      <c r="G32" s="125"/>
      <c r="H32" s="57"/>
      <c r="I32" s="56"/>
      <c r="J32" s="55"/>
      <c r="K32" s="23"/>
      <c r="L32" s="23"/>
      <c r="M32" s="23"/>
      <c r="N32" s="125"/>
      <c r="O32" s="57"/>
      <c r="P32" s="23"/>
      <c r="Q32" s="23"/>
      <c r="R32" s="55"/>
      <c r="S32" s="54"/>
      <c r="T32" s="127" t="s">
        <v>67</v>
      </c>
      <c r="U32" s="13">
        <f>D18-U17</f>
        <v>40.09375</v>
      </c>
      <c r="V32" s="140">
        <f t="shared" ref="V32" si="0">U32*25.4</f>
        <v>1018.3812499999999</v>
      </c>
      <c r="W32" s="73"/>
      <c r="X32" s="37"/>
      <c r="Y32" s="80"/>
      <c r="Z32" s="38"/>
      <c r="AA32" s="30"/>
      <c r="AB32" s="31"/>
      <c r="AC32" s="131"/>
      <c r="AD32" s="131"/>
      <c r="AE32" s="31"/>
      <c r="AF32" s="31"/>
      <c r="AG32" s="31"/>
      <c r="AH32" s="31"/>
      <c r="AI32" s="31"/>
      <c r="AJ32" s="32"/>
      <c r="AK32" s="38"/>
      <c r="AL32" s="13">
        <f>AN25-AL17</f>
        <v>39.34375</v>
      </c>
      <c r="AM32" s="103">
        <f t="shared" ref="AM32" si="1">AL32*25.4</f>
        <v>999.33124999999995</v>
      </c>
      <c r="AN32" s="37"/>
      <c r="AO32" s="38"/>
      <c r="AP32" s="117"/>
    </row>
    <row r="33" spans="1:42" ht="21.75" customHeight="1" thickTop="1" thickBot="1" x14ac:dyDescent="0.35">
      <c r="A33" s="51"/>
      <c r="B33" s="295" t="s">
        <v>36</v>
      </c>
      <c r="C33" s="296"/>
      <c r="D33" s="296"/>
      <c r="E33" s="297"/>
      <c r="F33" s="23"/>
      <c r="G33" s="23"/>
      <c r="H33" s="53"/>
      <c r="I33" s="56"/>
      <c r="J33" s="55"/>
      <c r="K33" s="23"/>
      <c r="L33" s="23"/>
      <c r="M33" s="23"/>
      <c r="N33" s="23"/>
      <c r="O33" s="23"/>
      <c r="P33" s="79"/>
      <c r="Q33" s="57"/>
      <c r="R33" s="55"/>
      <c r="S33" s="54"/>
      <c r="T33" s="23"/>
      <c r="U33" s="330" t="s">
        <v>27</v>
      </c>
      <c r="V33" s="316"/>
      <c r="W33" s="72"/>
      <c r="X33" s="42"/>
      <c r="Y33" s="42"/>
      <c r="Z33" s="38"/>
      <c r="AA33" s="30"/>
      <c r="AB33" s="31"/>
      <c r="AC33" s="31"/>
      <c r="AD33" s="31"/>
      <c r="AE33" s="31"/>
      <c r="AF33" s="31"/>
      <c r="AG33" s="31"/>
      <c r="AH33" s="31"/>
      <c r="AI33" s="31"/>
      <c r="AJ33" s="32"/>
      <c r="AK33" s="38"/>
      <c r="AL33" s="294" t="s">
        <v>69</v>
      </c>
      <c r="AM33" s="294"/>
      <c r="AN33" s="42"/>
      <c r="AO33" s="38"/>
      <c r="AP33" s="117"/>
    </row>
    <row r="34" spans="1:42" ht="21.75" customHeight="1" thickTop="1" thickBot="1" x14ac:dyDescent="0.3">
      <c r="A34" s="51"/>
      <c r="B34" s="81"/>
      <c r="C34" s="60" t="s">
        <v>24</v>
      </c>
      <c r="D34" s="25">
        <f>P28+1.25</f>
        <v>37.25</v>
      </c>
      <c r="E34" s="82"/>
      <c r="F34" s="58" t="s">
        <v>4</v>
      </c>
      <c r="G34" s="13">
        <f>D24</f>
        <v>21.25</v>
      </c>
      <c r="H34" s="57">
        <f>G34*25.4</f>
        <v>539.75</v>
      </c>
      <c r="I34" s="56"/>
      <c r="J34" s="55"/>
      <c r="K34" s="23"/>
      <c r="L34" s="23"/>
      <c r="M34" s="23"/>
      <c r="N34" s="23"/>
      <c r="O34" s="12">
        <f>N25+G34</f>
        <v>72.34375</v>
      </c>
      <c r="P34" s="57">
        <f>O34*25.4</f>
        <v>1837.53125</v>
      </c>
      <c r="Q34" s="23"/>
      <c r="R34" s="55"/>
      <c r="S34" s="54"/>
      <c r="T34" s="23"/>
      <c r="U34" s="23"/>
      <c r="V34" s="52"/>
      <c r="W34" s="69"/>
      <c r="X34" s="38"/>
      <c r="Y34" s="13">
        <f>D24</f>
        <v>21.25</v>
      </c>
      <c r="Z34" s="103">
        <f>Y34*25.4</f>
        <v>539.75</v>
      </c>
      <c r="AA34" s="30"/>
      <c r="AB34" s="31"/>
      <c r="AC34" s="31"/>
      <c r="AD34" s="31"/>
      <c r="AE34" s="12">
        <f>AD25+Y34</f>
        <v>72.25</v>
      </c>
      <c r="AF34" s="39">
        <f>AE34*25.4</f>
        <v>1835.1499999999999</v>
      </c>
      <c r="AG34" s="31"/>
      <c r="AH34" s="31"/>
      <c r="AI34" s="31"/>
      <c r="AJ34" s="32"/>
      <c r="AK34" s="38"/>
      <c r="AL34" s="38"/>
      <c r="AM34" s="38"/>
      <c r="AN34" s="38"/>
      <c r="AO34" s="38"/>
      <c r="AP34" s="117"/>
    </row>
    <row r="35" spans="1:42" ht="21.75" customHeight="1" thickTop="1" thickBot="1" x14ac:dyDescent="0.3">
      <c r="A35" s="51"/>
      <c r="B35" s="81"/>
      <c r="C35" s="23"/>
      <c r="D35" s="20">
        <f>D34*25.4</f>
        <v>946.15</v>
      </c>
      <c r="E35" s="82"/>
      <c r="F35" s="23"/>
      <c r="G35" s="23"/>
      <c r="H35" s="53"/>
      <c r="I35" s="56"/>
      <c r="J35" s="55"/>
      <c r="K35" s="23"/>
      <c r="L35" s="23"/>
      <c r="M35" s="23"/>
      <c r="N35" s="23"/>
      <c r="O35" s="23"/>
      <c r="P35" s="23"/>
      <c r="Q35" s="23"/>
      <c r="R35" s="55"/>
      <c r="S35" s="54"/>
      <c r="T35" s="23"/>
      <c r="U35" s="23"/>
      <c r="V35" s="52"/>
      <c r="W35" s="69"/>
      <c r="X35" s="38"/>
      <c r="Y35" s="38"/>
      <c r="Z35" s="38"/>
      <c r="AA35" s="30"/>
      <c r="AB35" s="31"/>
      <c r="AC35" s="31"/>
      <c r="AD35" s="31"/>
      <c r="AE35" s="31"/>
      <c r="AF35" s="31"/>
      <c r="AG35" s="31"/>
      <c r="AH35" s="31"/>
      <c r="AI35" s="31"/>
      <c r="AJ35" s="32"/>
      <c r="AK35" s="38"/>
      <c r="AL35" s="38"/>
      <c r="AM35" s="38"/>
      <c r="AN35" s="38"/>
      <c r="AO35" s="38"/>
      <c r="AP35" s="117"/>
    </row>
    <row r="36" spans="1:42" ht="21.75" customHeight="1" thickTop="1" thickBot="1" x14ac:dyDescent="0.3">
      <c r="A36" s="51"/>
      <c r="B36" s="81"/>
      <c r="C36" s="60" t="s">
        <v>25</v>
      </c>
      <c r="D36" s="25" t="str">
        <f>IF(D31="NONE","N/A",(P28+2.5))</f>
        <v>N/A</v>
      </c>
      <c r="E36" s="82"/>
      <c r="F36" s="23"/>
      <c r="G36" s="23"/>
      <c r="H36" s="53"/>
      <c r="I36" s="56"/>
      <c r="J36" s="55"/>
      <c r="K36" s="23"/>
      <c r="L36" s="23"/>
      <c r="M36" s="23"/>
      <c r="N36" s="23"/>
      <c r="O36" s="23"/>
      <c r="P36" s="23"/>
      <c r="Q36" s="23"/>
      <c r="R36" s="55"/>
      <c r="S36" s="54"/>
      <c r="T36" s="23"/>
      <c r="U36" s="23"/>
      <c r="V36" s="52"/>
      <c r="W36" s="69"/>
      <c r="X36" s="38"/>
      <c r="Y36" s="38"/>
      <c r="Z36" s="38"/>
      <c r="AA36" s="30"/>
      <c r="AB36" s="31"/>
      <c r="AC36" s="31"/>
      <c r="AD36" s="31"/>
      <c r="AE36" s="31"/>
      <c r="AF36" s="31"/>
      <c r="AG36" s="31"/>
      <c r="AH36" s="31"/>
      <c r="AI36" s="31"/>
      <c r="AJ36" s="32"/>
      <c r="AK36" s="38"/>
      <c r="AL36" s="38"/>
      <c r="AM36" s="38"/>
      <c r="AN36" s="38"/>
      <c r="AO36" s="38"/>
      <c r="AP36" s="117"/>
    </row>
    <row r="37" spans="1:42" ht="21.75" customHeight="1" thickTop="1" thickBot="1" x14ac:dyDescent="0.3">
      <c r="A37" s="51"/>
      <c r="B37" s="81"/>
      <c r="C37" s="23"/>
      <c r="D37" s="20" t="str">
        <f>IF(D36="N/A","N/A",(D36*25.4))</f>
        <v>N/A</v>
      </c>
      <c r="E37" s="82"/>
      <c r="F37" s="23"/>
      <c r="G37" s="23"/>
      <c r="H37" s="53"/>
      <c r="I37" s="56"/>
      <c r="J37" s="55"/>
      <c r="K37" s="23"/>
      <c r="L37" s="23"/>
      <c r="M37" s="23"/>
      <c r="N37" s="23"/>
      <c r="O37" s="23"/>
      <c r="P37" s="23"/>
      <c r="Q37" s="23"/>
      <c r="R37" s="55"/>
      <c r="S37" s="54"/>
      <c r="T37" s="23"/>
      <c r="U37" s="23"/>
      <c r="V37" s="52"/>
      <c r="W37" s="69"/>
      <c r="X37" s="38"/>
      <c r="Y37" s="38"/>
      <c r="Z37" s="38"/>
      <c r="AA37" s="30"/>
      <c r="AB37" s="31"/>
      <c r="AC37" s="31"/>
      <c r="AD37" s="31"/>
      <c r="AE37" s="31"/>
      <c r="AF37" s="31"/>
      <c r="AG37" s="31"/>
      <c r="AH37" s="31"/>
      <c r="AI37" s="31"/>
      <c r="AJ37" s="32"/>
      <c r="AK37" s="38"/>
      <c r="AL37" s="38"/>
      <c r="AM37" s="38"/>
      <c r="AN37" s="38"/>
      <c r="AO37" s="38"/>
      <c r="AP37" s="117"/>
    </row>
    <row r="38" spans="1:42" ht="21.75" customHeight="1" thickTop="1" thickBot="1" x14ac:dyDescent="0.3">
      <c r="A38" s="51"/>
      <c r="B38" s="81"/>
      <c r="C38" s="60" t="s">
        <v>2</v>
      </c>
      <c r="D38" s="26">
        <f>D18+13/16</f>
        <v>85</v>
      </c>
      <c r="E38" s="82"/>
      <c r="F38" s="58" t="s">
        <v>3</v>
      </c>
      <c r="G38" s="13">
        <f>D23</f>
        <v>10.09375</v>
      </c>
      <c r="H38" s="57">
        <f>G38*25.4</f>
        <v>256.38124999999997</v>
      </c>
      <c r="I38" s="56"/>
      <c r="J38" s="55"/>
      <c r="K38" s="23"/>
      <c r="L38" s="23"/>
      <c r="M38" s="23"/>
      <c r="N38" s="23"/>
      <c r="O38" s="23"/>
      <c r="P38" s="23"/>
      <c r="Q38" s="23"/>
      <c r="R38" s="55"/>
      <c r="S38" s="54"/>
      <c r="T38" s="23"/>
      <c r="U38" s="23"/>
      <c r="V38" s="52"/>
      <c r="W38" s="69"/>
      <c r="X38" s="38"/>
      <c r="Y38" s="13">
        <f>G38-D21+3/32</f>
        <v>9.4375</v>
      </c>
      <c r="Z38" s="103">
        <f>Y38*25.4</f>
        <v>239.71249999999998</v>
      </c>
      <c r="AA38" s="30"/>
      <c r="AB38" s="31"/>
      <c r="AC38" s="31"/>
      <c r="AD38" s="31"/>
      <c r="AE38" s="31"/>
      <c r="AF38" s="31"/>
      <c r="AG38" s="31"/>
      <c r="AH38" s="31"/>
      <c r="AI38" s="31"/>
      <c r="AJ38" s="32"/>
      <c r="AK38" s="38"/>
      <c r="AL38" s="38"/>
      <c r="AM38" s="38"/>
      <c r="AN38" s="38"/>
      <c r="AO38" s="38"/>
      <c r="AP38" s="117"/>
    </row>
    <row r="39" spans="1:42" ht="21.75" customHeight="1" thickTop="1" thickBot="1" x14ac:dyDescent="0.3">
      <c r="A39" s="51"/>
      <c r="B39" s="83"/>
      <c r="C39" s="84"/>
      <c r="D39" s="85">
        <f>D38*25.4</f>
        <v>2159</v>
      </c>
      <c r="E39" s="86"/>
      <c r="F39" s="23"/>
      <c r="G39" s="23"/>
      <c r="H39" s="53"/>
      <c r="I39" s="56"/>
      <c r="J39" s="55"/>
      <c r="K39" s="23"/>
      <c r="L39" s="23"/>
      <c r="M39" s="23"/>
      <c r="N39" s="23"/>
      <c r="O39" s="23"/>
      <c r="P39" s="23"/>
      <c r="Q39" s="23"/>
      <c r="R39" s="55"/>
      <c r="S39" s="54"/>
      <c r="T39" s="23"/>
      <c r="U39" s="23"/>
      <c r="V39" s="52"/>
      <c r="W39" s="69"/>
      <c r="X39" s="38"/>
      <c r="Y39" s="38"/>
      <c r="Z39" s="38"/>
      <c r="AA39" s="30"/>
      <c r="AB39" s="31"/>
      <c r="AC39" s="31"/>
      <c r="AD39" s="31"/>
      <c r="AE39" s="31"/>
      <c r="AF39" s="31"/>
      <c r="AG39" s="31"/>
      <c r="AH39" s="31"/>
      <c r="AI39" s="31"/>
      <c r="AJ39" s="32"/>
      <c r="AK39" s="38"/>
      <c r="AL39" s="38"/>
      <c r="AM39" s="38"/>
      <c r="AN39" s="38"/>
      <c r="AO39" s="38"/>
      <c r="AP39" s="117"/>
    </row>
    <row r="40" spans="1:42" ht="21.75" customHeight="1" thickTop="1" thickBot="1" x14ac:dyDescent="0.3">
      <c r="A40" s="51"/>
      <c r="B40" s="23"/>
      <c r="C40" s="23"/>
      <c r="D40" s="23"/>
      <c r="E40" s="23"/>
      <c r="F40" s="23"/>
      <c r="G40" s="23"/>
      <c r="H40" s="53"/>
      <c r="I40" s="56"/>
      <c r="J40" s="55"/>
      <c r="K40" s="23"/>
      <c r="L40" s="23"/>
      <c r="M40" s="23"/>
      <c r="N40" s="23"/>
      <c r="O40" s="23"/>
      <c r="P40" s="23"/>
      <c r="Q40" s="23"/>
      <c r="R40" s="55"/>
      <c r="S40" s="54"/>
      <c r="T40" s="23"/>
      <c r="U40" s="23"/>
      <c r="V40" s="52"/>
      <c r="W40" s="306">
        <f>D21</f>
        <v>0.75</v>
      </c>
      <c r="X40" s="307"/>
      <c r="Y40" s="103">
        <f>W40*25.4</f>
        <v>19.049999999999997</v>
      </c>
      <c r="Z40" s="38"/>
      <c r="AA40" s="33"/>
      <c r="AB40" s="34"/>
      <c r="AC40" s="34"/>
      <c r="AD40" s="34"/>
      <c r="AE40" s="34"/>
      <c r="AF40" s="34"/>
      <c r="AG40" s="34"/>
      <c r="AH40" s="34"/>
      <c r="AI40" s="34"/>
      <c r="AJ40" s="35"/>
      <c r="AK40" s="38"/>
      <c r="AL40" s="38"/>
      <c r="AM40" s="38"/>
      <c r="AN40" s="38"/>
      <c r="AO40" s="38"/>
      <c r="AP40" s="117"/>
    </row>
    <row r="41" spans="1:42" ht="8.25" customHeight="1" thickTop="1" x14ac:dyDescent="0.25">
      <c r="A41" s="51"/>
      <c r="B41" s="23"/>
      <c r="C41" s="23"/>
      <c r="D41" s="23"/>
      <c r="E41" s="23"/>
      <c r="F41" s="23"/>
      <c r="G41" s="23"/>
      <c r="H41" s="53"/>
      <c r="I41" s="56"/>
      <c r="J41" s="55"/>
      <c r="K41" s="23"/>
      <c r="L41" s="23"/>
      <c r="M41" s="23"/>
      <c r="N41" s="23"/>
      <c r="O41" s="23"/>
      <c r="P41" s="23"/>
      <c r="Q41" s="23"/>
      <c r="R41" s="55"/>
      <c r="S41" s="54"/>
      <c r="T41" s="23"/>
      <c r="U41" s="23"/>
      <c r="V41" s="52"/>
      <c r="W41" s="69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117"/>
    </row>
    <row r="42" spans="1:42" ht="12" customHeight="1" thickBot="1" x14ac:dyDescent="0.3">
      <c r="A42" s="51"/>
      <c r="B42" s="23"/>
      <c r="C42" s="23"/>
      <c r="D42" s="23"/>
      <c r="E42" s="23"/>
      <c r="F42" s="23"/>
      <c r="G42" s="23"/>
      <c r="H42" s="5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52"/>
      <c r="W42" s="335" t="s">
        <v>34</v>
      </c>
      <c r="X42" s="336"/>
      <c r="Y42" s="80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117"/>
    </row>
    <row r="43" spans="1:42" ht="21.75" customHeight="1" thickTop="1" thickBot="1" x14ac:dyDescent="0.3">
      <c r="A43" s="51"/>
      <c r="B43" s="23"/>
      <c r="C43" s="23"/>
      <c r="D43" s="23"/>
      <c r="E43" s="23"/>
      <c r="F43" s="23"/>
      <c r="G43" s="23"/>
      <c r="H43" s="53"/>
      <c r="I43" s="23"/>
      <c r="J43" s="23"/>
      <c r="K43" s="23"/>
      <c r="L43" s="324" t="s">
        <v>28</v>
      </c>
      <c r="M43" s="324"/>
      <c r="N43" s="325"/>
      <c r="O43" s="24" t="str">
        <f t="array" ref="O43">INDEX(Tables!J1029:J1420,MATCH(1,(Tables!B1029:B1420=D16)*(Tables!C1029:C1420=D18),0))</f>
        <v>Rev</v>
      </c>
      <c r="P43" s="23"/>
      <c r="Q43" s="23"/>
      <c r="R43" s="23"/>
      <c r="S43" s="23"/>
      <c r="T43" s="23"/>
      <c r="U43" s="23"/>
      <c r="V43" s="52"/>
      <c r="W43" s="69"/>
      <c r="X43" s="80"/>
      <c r="Y43" s="80"/>
      <c r="Z43" s="107" t="s">
        <v>47</v>
      </c>
      <c r="AA43" s="80"/>
      <c r="AB43" s="80"/>
      <c r="AC43" s="80"/>
      <c r="AD43" s="95" t="s">
        <v>49</v>
      </c>
      <c r="AE43" s="95"/>
      <c r="AF43" s="95"/>
      <c r="AG43" s="289" t="s">
        <v>45</v>
      </c>
      <c r="AH43" s="289"/>
      <c r="AI43" s="289"/>
      <c r="AJ43" s="289"/>
      <c r="AK43" s="95"/>
      <c r="AL43" s="38"/>
      <c r="AM43" s="289" t="s">
        <v>74</v>
      </c>
      <c r="AN43" s="289"/>
      <c r="AO43" s="38"/>
      <c r="AP43" s="117"/>
    </row>
    <row r="44" spans="1:42" ht="21.75" customHeight="1" thickTop="1" thickBot="1" x14ac:dyDescent="0.3">
      <c r="A44" s="281" t="s">
        <v>37</v>
      </c>
      <c r="B44" s="282"/>
      <c r="C44" s="283"/>
      <c r="D44" s="124">
        <f>IF(OR(D16=435,D16="435R",D16="435HW"),9/32,3/8)</f>
        <v>0.28125</v>
      </c>
      <c r="E44" s="23"/>
      <c r="F44" s="23"/>
      <c r="G44" s="23"/>
      <c r="H44" s="53"/>
      <c r="I44" s="320" t="s">
        <v>29</v>
      </c>
      <c r="J44" s="321"/>
      <c r="K44" s="321"/>
      <c r="L44" s="321"/>
      <c r="M44" s="321"/>
      <c r="N44" s="321"/>
      <c r="O44" s="321"/>
      <c r="P44" s="321"/>
      <c r="Q44" s="321"/>
      <c r="R44" s="23"/>
      <c r="S44" s="23"/>
      <c r="T44" s="23"/>
      <c r="U44" s="23"/>
      <c r="V44" s="52"/>
      <c r="W44" s="69"/>
      <c r="X44" s="38"/>
      <c r="Y44" s="187"/>
      <c r="Z44" s="331" t="str">
        <f>VLOOKUP(D16,Tables!B1029:M1469,10,FALSE)</f>
        <v>.100"</v>
      </c>
      <c r="AA44" s="332"/>
      <c r="AB44" s="108"/>
      <c r="AC44" s="98">
        <f>AD44*25.4</f>
        <v>909.63749999999993</v>
      </c>
      <c r="AD44" s="96">
        <f>D29-0.1875</f>
        <v>35.8125</v>
      </c>
      <c r="AE44" s="300" t="s">
        <v>22</v>
      </c>
      <c r="AF44" s="301"/>
      <c r="AG44" s="92" t="s">
        <v>41</v>
      </c>
      <c r="AH44" s="93" t="s">
        <v>33</v>
      </c>
      <c r="AI44" s="80"/>
      <c r="AJ44" s="92" t="s">
        <v>41</v>
      </c>
      <c r="AK44" s="93" t="s">
        <v>42</v>
      </c>
      <c r="AL44" s="38"/>
      <c r="AM44" s="142"/>
      <c r="AN44" s="106" t="s">
        <v>75</v>
      </c>
      <c r="AO44" s="38"/>
      <c r="AP44" s="117"/>
    </row>
    <row r="45" spans="1:42" ht="21.75" customHeight="1" thickTop="1" thickBot="1" x14ac:dyDescent="0.3">
      <c r="A45" s="51"/>
      <c r="B45" s="314" t="s">
        <v>38</v>
      </c>
      <c r="C45" s="314"/>
      <c r="D45" s="314"/>
      <c r="E45" s="23"/>
      <c r="F45" s="23"/>
      <c r="G45" s="23"/>
      <c r="H45" s="53"/>
      <c r="I45" s="321"/>
      <c r="J45" s="321"/>
      <c r="K45" s="321"/>
      <c r="L45" s="321"/>
      <c r="M45" s="321"/>
      <c r="N45" s="321"/>
      <c r="O45" s="321"/>
      <c r="P45" s="321"/>
      <c r="Q45" s="321"/>
      <c r="R45" s="23"/>
      <c r="S45" s="23"/>
      <c r="T45" s="23"/>
      <c r="U45" s="23"/>
      <c r="V45" s="52"/>
      <c r="W45" s="69"/>
      <c r="X45" s="38"/>
      <c r="Y45" s="188"/>
      <c r="Z45" s="169" t="s">
        <v>37</v>
      </c>
      <c r="AA45" s="80"/>
      <c r="AB45" s="108"/>
      <c r="AC45" s="99" t="str">
        <f>IF(AD45="NONE","NONE",(AD45*25.4))</f>
        <v>NONE</v>
      </c>
      <c r="AD45" s="96" t="str">
        <f>IF(D31="NONE","NONE",D31-0.09375)</f>
        <v>NONE</v>
      </c>
      <c r="AE45" s="300" t="s">
        <v>23</v>
      </c>
      <c r="AF45" s="301"/>
      <c r="AG45" s="92" t="s">
        <v>41</v>
      </c>
      <c r="AH45" s="93" t="s">
        <v>33</v>
      </c>
      <c r="AI45" s="80"/>
      <c r="AJ45" s="92"/>
      <c r="AK45" s="93" t="s">
        <v>42</v>
      </c>
      <c r="AL45" s="38"/>
      <c r="AM45" s="142"/>
      <c r="AN45" s="106" t="s">
        <v>76</v>
      </c>
      <c r="AO45" s="38"/>
      <c r="AP45" s="117"/>
    </row>
    <row r="46" spans="1:42" ht="21.75" customHeight="1" thickTop="1" thickBot="1" x14ac:dyDescent="0.3">
      <c r="A46" s="51"/>
      <c r="B46" s="314"/>
      <c r="C46" s="314"/>
      <c r="D46" s="314"/>
      <c r="E46" s="23"/>
      <c r="F46" s="23"/>
      <c r="G46" s="23"/>
      <c r="H46" s="53"/>
      <c r="I46" s="321"/>
      <c r="J46" s="321"/>
      <c r="K46" s="321"/>
      <c r="L46" s="321"/>
      <c r="M46" s="321"/>
      <c r="N46" s="321"/>
      <c r="O46" s="321"/>
      <c r="P46" s="321"/>
      <c r="Q46" s="321"/>
      <c r="R46" s="23"/>
      <c r="S46" s="23"/>
      <c r="T46" s="23"/>
      <c r="U46" s="23"/>
      <c r="V46" s="52"/>
      <c r="W46" s="69"/>
      <c r="X46" s="38"/>
      <c r="Y46" s="188"/>
      <c r="Z46" s="331" t="str">
        <f>VLOOKUP(D16,Tables!B1029:M1469,12,FALSE)</f>
        <v>3/16"</v>
      </c>
      <c r="AA46" s="332"/>
      <c r="AB46" s="108"/>
      <c r="AC46" s="99" t="str">
        <f t="shared" ref="AC46:AC47" si="2">IF(AD46="NONE","NONE",(AD46*25.4))</f>
        <v>NONE</v>
      </c>
      <c r="AD46" s="96" t="str">
        <f>IF(D31="NONE","NONE",D29-5/32)</f>
        <v>NONE</v>
      </c>
      <c r="AE46" s="300" t="s">
        <v>43</v>
      </c>
      <c r="AF46" s="301"/>
      <c r="AG46" s="92" t="s">
        <v>41</v>
      </c>
      <c r="AH46" s="93" t="s">
        <v>33</v>
      </c>
      <c r="AI46" s="80"/>
      <c r="AJ46" s="92" t="s">
        <v>41</v>
      </c>
      <c r="AK46" s="93" t="s">
        <v>42</v>
      </c>
      <c r="AL46" s="38"/>
      <c r="AM46" s="142"/>
      <c r="AN46" s="106" t="s">
        <v>77</v>
      </c>
      <c r="AO46" s="38"/>
      <c r="AP46" s="117"/>
    </row>
    <row r="47" spans="1:42" ht="21.75" customHeight="1" thickTop="1" thickBot="1" x14ac:dyDescent="0.3">
      <c r="A47" s="51"/>
      <c r="B47" s="314"/>
      <c r="C47" s="314"/>
      <c r="D47" s="314"/>
      <c r="E47" s="23"/>
      <c r="F47" s="23"/>
      <c r="G47" s="23"/>
      <c r="H47" s="53"/>
      <c r="I47" s="322" t="s">
        <v>39</v>
      </c>
      <c r="J47" s="322"/>
      <c r="K47" s="322"/>
      <c r="L47" s="322"/>
      <c r="M47" s="322"/>
      <c r="N47" s="322"/>
      <c r="O47" s="322"/>
      <c r="P47" s="322"/>
      <c r="Q47" s="322"/>
      <c r="R47" s="23"/>
      <c r="S47" s="23"/>
      <c r="T47" s="23"/>
      <c r="U47" s="23"/>
      <c r="V47" s="52"/>
      <c r="W47" s="69"/>
      <c r="X47" s="38"/>
      <c r="Y47" s="188"/>
      <c r="Z47" s="169" t="s">
        <v>137</v>
      </c>
      <c r="AA47" s="80"/>
      <c r="AB47" s="108"/>
      <c r="AC47" s="99" t="str">
        <f t="shared" si="2"/>
        <v>NONE</v>
      </c>
      <c r="AD47" s="96" t="str">
        <f>IF(D31="NONE","NONE",D29-0.125)</f>
        <v>NONE</v>
      </c>
      <c r="AE47" s="300" t="s">
        <v>44</v>
      </c>
      <c r="AF47" s="301"/>
      <c r="AG47" s="92" t="s">
        <v>41</v>
      </c>
      <c r="AH47" s="93" t="s">
        <v>33</v>
      </c>
      <c r="AI47" s="80"/>
      <c r="AJ47" s="92" t="s">
        <v>41</v>
      </c>
      <c r="AK47" s="93" t="s">
        <v>42</v>
      </c>
      <c r="AL47" s="38"/>
      <c r="AM47" s="142"/>
      <c r="AN47" s="106" t="s">
        <v>78</v>
      </c>
      <c r="AO47" s="38"/>
      <c r="AP47" s="117"/>
    </row>
    <row r="48" spans="1:42" ht="21.75" customHeight="1" thickTop="1" thickBot="1" x14ac:dyDescent="0.3">
      <c r="A48" s="51"/>
      <c r="B48" s="23"/>
      <c r="C48" s="23"/>
      <c r="D48" s="23"/>
      <c r="E48" s="23"/>
      <c r="F48" s="23"/>
      <c r="G48" s="23"/>
      <c r="H48" s="53"/>
      <c r="I48" s="317" t="s">
        <v>40</v>
      </c>
      <c r="J48" s="318"/>
      <c r="K48" s="318"/>
      <c r="L48" s="318"/>
      <c r="M48" s="318"/>
      <c r="N48" s="318"/>
      <c r="O48" s="318"/>
      <c r="P48" s="318"/>
      <c r="Q48" s="318"/>
      <c r="R48" s="23"/>
      <c r="S48" s="23"/>
      <c r="T48" s="23"/>
      <c r="U48" s="23"/>
      <c r="V48" s="52"/>
      <c r="W48" s="69"/>
      <c r="X48" s="38"/>
      <c r="Y48" s="188"/>
      <c r="Z48" s="331" t="str">
        <f>VLOOKUP(D16,Tables!B1019:M1469,11,FALSE)</f>
        <v>5/8"</v>
      </c>
      <c r="AA48" s="332"/>
      <c r="AB48" s="108"/>
      <c r="AC48" s="98"/>
      <c r="AD48" s="176"/>
      <c r="AE48" s="93"/>
      <c r="AF48" s="94"/>
      <c r="AG48" s="97"/>
      <c r="AH48" s="90"/>
      <c r="AI48" s="93"/>
      <c r="AJ48" s="97"/>
      <c r="AK48" s="93"/>
      <c r="AL48" s="38"/>
      <c r="AM48" s="38"/>
      <c r="AN48" s="38"/>
      <c r="AO48" s="38"/>
      <c r="AP48" s="117"/>
    </row>
    <row r="49" spans="1:42" ht="21.75" customHeight="1" thickTop="1" x14ac:dyDescent="0.25">
      <c r="A49" s="51"/>
      <c r="B49" s="23"/>
      <c r="C49" s="23"/>
      <c r="D49" s="23"/>
      <c r="E49" s="23"/>
      <c r="F49" s="23"/>
      <c r="G49" s="23"/>
      <c r="H49" s="53"/>
      <c r="I49" s="318"/>
      <c r="J49" s="318"/>
      <c r="K49" s="318"/>
      <c r="L49" s="318"/>
      <c r="M49" s="318"/>
      <c r="N49" s="318"/>
      <c r="O49" s="318"/>
      <c r="P49" s="318"/>
      <c r="Q49" s="318"/>
      <c r="R49" s="23"/>
      <c r="S49" s="23"/>
      <c r="T49" s="23"/>
      <c r="U49" s="23"/>
      <c r="V49" s="52"/>
      <c r="W49" s="69"/>
      <c r="X49" s="38"/>
      <c r="Y49" s="188"/>
      <c r="Z49" s="191"/>
      <c r="AA49" s="190"/>
      <c r="AB49" s="108"/>
      <c r="AC49" s="98"/>
      <c r="AD49" s="177"/>
      <c r="AE49" s="93"/>
      <c r="AF49" s="90"/>
      <c r="AG49" s="132" t="str">
        <f>IF(D16=435,"5/8 Radius Available - order frame 435R","Std.")</f>
        <v>Std.</v>
      </c>
      <c r="AH49" s="90"/>
      <c r="AI49" s="90"/>
      <c r="AJ49" s="90"/>
      <c r="AK49" s="90"/>
      <c r="AL49" s="38"/>
      <c r="AM49" s="38"/>
      <c r="AN49" s="38"/>
      <c r="AO49" s="38"/>
      <c r="AP49" s="117"/>
    </row>
    <row r="50" spans="1:42" ht="21.75" customHeight="1" thickBot="1" x14ac:dyDescent="0.3">
      <c r="A50" s="61"/>
      <c r="B50" s="62"/>
      <c r="C50" s="62"/>
      <c r="D50" s="62"/>
      <c r="E50" s="62"/>
      <c r="F50" s="62"/>
      <c r="G50" s="62"/>
      <c r="H50" s="63"/>
      <c r="I50" s="319"/>
      <c r="J50" s="319"/>
      <c r="K50" s="319"/>
      <c r="L50" s="319"/>
      <c r="M50" s="319"/>
      <c r="N50" s="319"/>
      <c r="O50" s="319"/>
      <c r="P50" s="319"/>
      <c r="Q50" s="319"/>
      <c r="R50" s="62"/>
      <c r="S50" s="62"/>
      <c r="T50" s="62"/>
      <c r="U50" s="62"/>
      <c r="V50" s="64"/>
      <c r="W50" s="74"/>
      <c r="X50" s="75"/>
      <c r="Y50" s="189"/>
      <c r="Z50" s="192"/>
      <c r="AA50" s="174"/>
      <c r="AB50" s="109"/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118"/>
    </row>
    <row r="51" spans="1:42" ht="15.75" thickTop="1" x14ac:dyDescent="0.25"/>
  </sheetData>
  <sheetProtection algorithmName="SHA-512" hashValue="YSlMRwcCOL2mdtC/FvGxXaUYtw7HFyR4kl1wJpoSNB028iJXEC1fwwI38D/Sozyn9m0y98ROZJlvzhWCVwI3pA==" saltValue="lgi3FrrW1juw0SoPnyDCKA==" spinCount="100000" sheet="1" formatCells="0" formatColumns="0" formatRows="0" insertColumns="0" insertRows="0" insertHyperlinks="0" deleteColumns="0" deleteRows="0" sort="0" autoFilter="0" pivotTables="0"/>
  <mergeCells count="47">
    <mergeCell ref="B33:E33"/>
    <mergeCell ref="AL33:AM33"/>
    <mergeCell ref="H3:U3"/>
    <mergeCell ref="AE9:AF9"/>
    <mergeCell ref="U30:V30"/>
    <mergeCell ref="U33:V33"/>
    <mergeCell ref="D15:E15"/>
    <mergeCell ref="U15:V15"/>
    <mergeCell ref="AL15:AM15"/>
    <mergeCell ref="C17:E17"/>
    <mergeCell ref="AG17:AI17"/>
    <mergeCell ref="U18:V18"/>
    <mergeCell ref="AL18:AM18"/>
    <mergeCell ref="C20:E20"/>
    <mergeCell ref="O29:Q29"/>
    <mergeCell ref="AM43:AN43"/>
    <mergeCell ref="AL30:AM30"/>
    <mergeCell ref="A5:E6"/>
    <mergeCell ref="W5:AA6"/>
    <mergeCell ref="AB7:AD7"/>
    <mergeCell ref="AE7:AO7"/>
    <mergeCell ref="I8:S8"/>
    <mergeCell ref="AE8:AF8"/>
    <mergeCell ref="AG8:AI8"/>
    <mergeCell ref="AJ8:AL8"/>
    <mergeCell ref="AM8:AO8"/>
    <mergeCell ref="W7:X7"/>
    <mergeCell ref="C28:E28"/>
    <mergeCell ref="AG9:AI9"/>
    <mergeCell ref="AJ9:AL9"/>
    <mergeCell ref="AM9:AO9"/>
    <mergeCell ref="A44:C44"/>
    <mergeCell ref="I44:Q46"/>
    <mergeCell ref="AE44:AF44"/>
    <mergeCell ref="B45:D47"/>
    <mergeCell ref="AE45:AF45"/>
    <mergeCell ref="AE46:AF46"/>
    <mergeCell ref="I47:Q47"/>
    <mergeCell ref="AE47:AF47"/>
    <mergeCell ref="Z44:AA44"/>
    <mergeCell ref="Z46:AA46"/>
    <mergeCell ref="Z48:AA48"/>
    <mergeCell ref="W42:X42"/>
    <mergeCell ref="W40:X40"/>
    <mergeCell ref="L43:N43"/>
    <mergeCell ref="AG43:AJ43"/>
    <mergeCell ref="I48:Q50"/>
  </mergeCells>
  <dataValidations count="5">
    <dataValidation type="list" allowBlank="1" showInputMessage="1" showErrorMessage="1" sqref="D18" xr:uid="{00000000-0002-0000-0300-000000000000}">
      <formula1>fourhnght</formula1>
    </dataValidation>
    <dataValidation type="list" allowBlank="1" showInputMessage="1" showErrorMessage="1" sqref="D16" xr:uid="{00000000-0002-0000-0300-000001000000}">
      <formula1>fourhinges</formula1>
    </dataValidation>
    <dataValidation type="list" allowBlank="1" showInputMessage="1" showErrorMessage="1" sqref="D21" xr:uid="{00000000-0002-0000-0300-000002000000}">
      <formula1>ucut</formula1>
    </dataValidation>
    <dataValidation type="list" allowBlank="1" showInputMessage="1" showErrorMessage="1" sqref="D29" xr:uid="{00000000-0002-0000-0300-000003000000}">
      <formula1>actwidth</formula1>
    </dataValidation>
    <dataValidation type="list" allowBlank="1" showInputMessage="1" showErrorMessage="1" sqref="D31" xr:uid="{00000000-0002-0000-0300-000004000000}">
      <formula1>inactwidth</formula1>
    </dataValidation>
  </dataValidations>
  <pageMargins left="0.25" right="0.25" top="0.75" bottom="0.75" header="0.3" footer="0.3"/>
  <pageSetup scale="70" orientation="portrait" r:id="rId1"/>
  <ignoredErrors>
    <ignoredError sqref="V16 V31 AL16:AM16 AL31:AM31" evalError="1"/>
    <ignoredError sqref="O43 D24:D26" formulaRange="1"/>
  </ignoredErrors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E8CEC"/>
  </sheetPr>
  <dimension ref="A1:AP51"/>
  <sheetViews>
    <sheetView showGridLines="0" showRowColHeaders="0" topLeftCell="A10" zoomScale="75" zoomScaleNormal="75" workbookViewId="0">
      <selection activeCell="D16" sqref="D16"/>
    </sheetView>
  </sheetViews>
  <sheetFormatPr defaultRowHeight="15" x14ac:dyDescent="0.25"/>
  <cols>
    <col min="1" max="1" width="3.85546875" customWidth="1"/>
    <col min="2" max="3" width="5.85546875" customWidth="1"/>
    <col min="4" max="4" width="11" customWidth="1"/>
    <col min="5" max="5" width="5.140625" customWidth="1"/>
    <col min="6" max="6" width="6.85546875" customWidth="1"/>
    <col min="7" max="7" width="10.28515625" customWidth="1"/>
    <col min="8" max="8" width="5.85546875" customWidth="1"/>
    <col min="9" max="9" width="2.28515625" customWidth="1"/>
    <col min="10" max="10" width="0.7109375" customWidth="1"/>
    <col min="11" max="11" width="3" customWidth="1"/>
    <col min="12" max="13" width="10.28515625" customWidth="1"/>
    <col min="14" max="14" width="11.5703125" customWidth="1"/>
    <col min="15" max="16" width="10.28515625" customWidth="1"/>
    <col min="17" max="17" width="5.85546875" customWidth="1"/>
    <col min="18" max="18" width="0.7109375" customWidth="1"/>
    <col min="19" max="19" width="2.28515625" customWidth="1"/>
    <col min="20" max="20" width="3.85546875" customWidth="1"/>
    <col min="21" max="22" width="10.28515625" customWidth="1"/>
    <col min="23" max="24" width="5.5703125" customWidth="1"/>
    <col min="25" max="25" width="10.28515625" customWidth="1"/>
    <col min="26" max="26" width="7.140625" customWidth="1"/>
    <col min="27" max="27" width="5.42578125" customWidth="1"/>
    <col min="28" max="28" width="8.28515625" customWidth="1"/>
    <col min="29" max="29" width="11.5703125" customWidth="1"/>
    <col min="30" max="31" width="10.28515625" customWidth="1"/>
    <col min="32" max="32" width="5.85546875" customWidth="1"/>
    <col min="33" max="36" width="4.7109375" customWidth="1"/>
    <col min="37" max="37" width="3.42578125" customWidth="1"/>
    <col min="38" max="38" width="10.28515625" customWidth="1"/>
    <col min="39" max="39" width="6.140625" customWidth="1"/>
    <col min="40" max="40" width="10.85546875" customWidth="1"/>
    <col min="41" max="41" width="8" customWidth="1"/>
    <col min="42" max="42" width="3.85546875" customWidth="1"/>
  </cols>
  <sheetData>
    <row r="1" spans="1:42" ht="15.75" customHeight="1" thickTop="1" x14ac:dyDescent="0.25">
      <c r="A1" s="44"/>
      <c r="B1" s="45"/>
      <c r="C1" s="45"/>
      <c r="D1" s="45"/>
      <c r="E1" s="45"/>
      <c r="F1" s="45"/>
      <c r="G1" s="45"/>
      <c r="H1" s="46"/>
      <c r="I1" s="45"/>
      <c r="J1" s="45"/>
      <c r="K1" s="45"/>
      <c r="L1" s="45"/>
      <c r="M1" s="45"/>
      <c r="N1" s="45"/>
      <c r="O1" s="45"/>
      <c r="P1" s="45"/>
      <c r="Q1" s="45"/>
      <c r="R1" s="45"/>
      <c r="S1" s="45"/>
      <c r="T1" s="45"/>
      <c r="U1" s="45"/>
      <c r="V1" s="47"/>
      <c r="W1" s="65"/>
      <c r="X1" s="66"/>
      <c r="Y1" s="66"/>
      <c r="Z1" s="66"/>
      <c r="AA1" s="66"/>
      <c r="AB1" s="66"/>
      <c r="AC1" s="66"/>
      <c r="AD1" s="66"/>
      <c r="AE1" s="66"/>
      <c r="AF1" s="66"/>
      <c r="AG1" s="66"/>
      <c r="AH1" s="66"/>
      <c r="AI1" s="66"/>
      <c r="AJ1" s="66"/>
      <c r="AK1" s="66"/>
      <c r="AL1" s="66"/>
      <c r="AM1" s="66"/>
      <c r="AN1" s="66"/>
      <c r="AO1" s="66"/>
      <c r="AP1" s="116"/>
    </row>
    <row r="2" spans="1:42" ht="21.75" customHeight="1" x14ac:dyDescent="0.45">
      <c r="A2" s="48"/>
      <c r="B2" s="49"/>
      <c r="C2" s="49"/>
      <c r="D2" s="49"/>
      <c r="E2" s="49"/>
      <c r="F2" s="49"/>
      <c r="G2" s="49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50"/>
      <c r="W2" s="67"/>
      <c r="X2" s="68"/>
      <c r="Y2" s="80"/>
      <c r="Z2" s="119"/>
      <c r="AA2" s="119"/>
      <c r="AB2" s="119"/>
      <c r="AC2" s="80"/>
      <c r="AD2" s="38"/>
      <c r="AE2" s="119"/>
      <c r="AF2" s="119"/>
      <c r="AG2" s="119"/>
      <c r="AH2" s="119"/>
      <c r="AI2" s="119"/>
      <c r="AJ2" s="119"/>
      <c r="AK2" s="119"/>
      <c r="AL2" s="119"/>
      <c r="AM2" s="38"/>
      <c r="AN2" s="38"/>
      <c r="AO2" s="38"/>
      <c r="AP2" s="117"/>
    </row>
    <row r="3" spans="1:42" ht="21.75" customHeight="1" x14ac:dyDescent="0.45">
      <c r="A3" s="51"/>
      <c r="B3" s="23"/>
      <c r="C3" s="23"/>
      <c r="D3" s="23"/>
      <c r="E3" s="23"/>
      <c r="F3" s="23"/>
      <c r="G3" s="23"/>
      <c r="H3" s="326" t="s">
        <v>50</v>
      </c>
      <c r="I3" s="326"/>
      <c r="J3" s="326"/>
      <c r="K3" s="326"/>
      <c r="L3" s="326"/>
      <c r="M3" s="326"/>
      <c r="N3" s="326"/>
      <c r="O3" s="326"/>
      <c r="P3" s="326"/>
      <c r="Q3" s="326"/>
      <c r="R3" s="326"/>
      <c r="S3" s="326"/>
      <c r="T3" s="326"/>
      <c r="U3" s="326"/>
      <c r="V3" s="52"/>
      <c r="W3" s="69"/>
      <c r="X3" s="38"/>
      <c r="Y3" s="38"/>
      <c r="Z3" s="38"/>
      <c r="AA3" s="38"/>
      <c r="AB3" s="38"/>
      <c r="AC3" s="38"/>
      <c r="AD3" s="119" t="s">
        <v>51</v>
      </c>
      <c r="AE3" s="38"/>
      <c r="AF3" s="38"/>
      <c r="AG3" s="38"/>
      <c r="AH3" s="38"/>
      <c r="AI3" s="38"/>
      <c r="AJ3" s="38"/>
      <c r="AK3" s="38"/>
      <c r="AL3" s="38"/>
      <c r="AM3" s="38"/>
      <c r="AN3" s="38"/>
      <c r="AO3" s="38"/>
      <c r="AP3" s="117"/>
    </row>
    <row r="4" spans="1:42" ht="21.75" customHeight="1" x14ac:dyDescent="0.25">
      <c r="A4" s="51"/>
      <c r="B4" s="23"/>
      <c r="C4" s="23"/>
      <c r="D4" s="23"/>
      <c r="E4" s="23"/>
      <c r="F4" s="23"/>
      <c r="G4" s="23"/>
      <c r="H4" s="113"/>
      <c r="I4" s="113"/>
      <c r="J4" s="113"/>
      <c r="K4" s="113"/>
      <c r="L4" s="113"/>
      <c r="M4" s="113"/>
      <c r="N4" s="113"/>
      <c r="O4" s="113"/>
      <c r="P4" s="113"/>
      <c r="Q4" s="113"/>
      <c r="R4" s="113"/>
      <c r="S4" s="113"/>
      <c r="T4" s="113"/>
      <c r="U4" s="113"/>
      <c r="V4" s="52"/>
      <c r="W4" s="69"/>
      <c r="X4" s="38"/>
      <c r="Y4" s="38"/>
      <c r="Z4" s="38"/>
      <c r="AA4" s="38"/>
      <c r="AB4" s="38"/>
      <c r="AC4" s="38"/>
      <c r="AD4" s="38"/>
      <c r="AE4" s="38"/>
      <c r="AF4" s="38"/>
      <c r="AG4" s="38"/>
      <c r="AH4" s="38"/>
      <c r="AI4" s="38"/>
      <c r="AJ4" s="38"/>
      <c r="AK4" s="38"/>
      <c r="AL4" s="38"/>
      <c r="AM4" s="38"/>
      <c r="AN4" s="38"/>
      <c r="AO4" s="38"/>
      <c r="AP4" s="117"/>
    </row>
    <row r="5" spans="1:42" ht="21.75" customHeight="1" x14ac:dyDescent="0.25">
      <c r="A5" s="302" t="s">
        <v>87</v>
      </c>
      <c r="B5" s="303"/>
      <c r="C5" s="303"/>
      <c r="D5" s="303"/>
      <c r="E5" s="303"/>
      <c r="F5" s="303"/>
      <c r="G5" s="303"/>
      <c r="H5" s="113"/>
      <c r="I5" s="113"/>
      <c r="J5" s="113"/>
      <c r="K5" s="113"/>
      <c r="L5" s="113"/>
      <c r="M5" s="113"/>
      <c r="N5" s="113"/>
      <c r="O5" s="113"/>
      <c r="P5" s="113"/>
      <c r="Q5" s="113"/>
      <c r="R5" s="113"/>
      <c r="S5" s="113"/>
      <c r="T5" s="113"/>
      <c r="U5" s="113"/>
      <c r="V5" s="52"/>
      <c r="W5" s="304" t="s">
        <v>88</v>
      </c>
      <c r="X5" s="305"/>
      <c r="Y5" s="305"/>
      <c r="Z5" s="305"/>
      <c r="AA5" s="305"/>
      <c r="AB5" s="305"/>
      <c r="AC5" s="305"/>
      <c r="AD5" s="38"/>
      <c r="AE5" s="38"/>
      <c r="AF5" s="38"/>
      <c r="AG5" s="38"/>
      <c r="AH5" s="38"/>
      <c r="AI5" s="38"/>
      <c r="AJ5" s="38"/>
      <c r="AK5" s="38"/>
      <c r="AL5" s="38"/>
      <c r="AM5" s="38"/>
      <c r="AN5" s="38"/>
      <c r="AO5" s="38"/>
      <c r="AP5" s="117"/>
    </row>
    <row r="6" spans="1:42" ht="21.75" customHeight="1" thickBot="1" x14ac:dyDescent="0.4">
      <c r="A6" s="302"/>
      <c r="B6" s="303"/>
      <c r="C6" s="303"/>
      <c r="D6" s="303"/>
      <c r="E6" s="303"/>
      <c r="F6" s="303"/>
      <c r="G6" s="30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52"/>
      <c r="W6" s="304"/>
      <c r="X6" s="305"/>
      <c r="Y6" s="305"/>
      <c r="Z6" s="305"/>
      <c r="AA6" s="305"/>
      <c r="AB6" s="305"/>
      <c r="AC6" s="305"/>
      <c r="AD6" s="70"/>
      <c r="AE6" s="70"/>
      <c r="AF6" s="70"/>
      <c r="AG6" s="70"/>
      <c r="AH6" s="70"/>
      <c r="AI6" s="70"/>
      <c r="AJ6" s="70"/>
      <c r="AK6" s="70"/>
      <c r="AL6" s="38"/>
      <c r="AM6" s="38"/>
      <c r="AN6" s="38"/>
      <c r="AO6" s="38"/>
      <c r="AP6" s="117"/>
    </row>
    <row r="7" spans="1:42" ht="21.75" customHeight="1" thickBot="1" x14ac:dyDescent="0.55000000000000004">
      <c r="A7" s="104"/>
      <c r="B7" s="105"/>
      <c r="C7" s="105"/>
      <c r="D7" s="105"/>
      <c r="E7" s="105"/>
      <c r="F7" s="105"/>
      <c r="G7" s="23"/>
      <c r="H7" s="113"/>
      <c r="I7" s="113"/>
      <c r="J7" s="113"/>
      <c r="K7" s="113"/>
      <c r="L7" s="113"/>
      <c r="M7" s="113"/>
      <c r="N7" s="113"/>
      <c r="O7" s="113"/>
      <c r="P7" s="113"/>
      <c r="Q7" s="113"/>
      <c r="R7" s="113"/>
      <c r="S7" s="113"/>
      <c r="T7" s="113"/>
      <c r="U7" s="113"/>
      <c r="V7" s="52"/>
      <c r="W7" s="312">
        <f>IF(D16="435D",1.375,IF(D16="435DR",1.375,IF(D16="435DHW",1.375,1.75)))</f>
        <v>1.375</v>
      </c>
      <c r="X7" s="313"/>
      <c r="Y7" s="71" t="s">
        <v>71</v>
      </c>
      <c r="Z7" s="80"/>
      <c r="AA7" s="70"/>
      <c r="AB7" s="286" t="s">
        <v>52</v>
      </c>
      <c r="AC7" s="287"/>
      <c r="AD7" s="288"/>
      <c r="AE7" s="286" t="s">
        <v>53</v>
      </c>
      <c r="AF7" s="287"/>
      <c r="AG7" s="287"/>
      <c r="AH7" s="287"/>
      <c r="AI7" s="287"/>
      <c r="AJ7" s="287"/>
      <c r="AK7" s="287"/>
      <c r="AL7" s="287"/>
      <c r="AM7" s="287"/>
      <c r="AN7" s="287"/>
      <c r="AO7" s="288"/>
      <c r="AP7" s="117"/>
    </row>
    <row r="8" spans="1:42" ht="21.75" customHeight="1" x14ac:dyDescent="0.35">
      <c r="A8" s="51"/>
      <c r="B8" s="23"/>
      <c r="C8" s="23"/>
      <c r="D8" s="23"/>
      <c r="E8" s="23"/>
      <c r="F8" s="23"/>
      <c r="G8" s="23"/>
      <c r="H8" s="53"/>
      <c r="I8" s="323" t="s">
        <v>92</v>
      </c>
      <c r="J8" s="323"/>
      <c r="K8" s="323"/>
      <c r="L8" s="323"/>
      <c r="M8" s="323"/>
      <c r="N8" s="323"/>
      <c r="O8" s="323"/>
      <c r="P8" s="323"/>
      <c r="Q8" s="323"/>
      <c r="R8" s="323"/>
      <c r="S8" s="323"/>
      <c r="T8" s="23"/>
      <c r="U8" s="23"/>
      <c r="V8" s="52"/>
      <c r="W8" s="69"/>
      <c r="X8" s="38"/>
      <c r="Y8" s="38"/>
      <c r="Z8" s="38"/>
      <c r="AA8" s="80"/>
      <c r="AB8" s="120" t="s">
        <v>32</v>
      </c>
      <c r="AC8" s="121" t="s">
        <v>2</v>
      </c>
      <c r="AD8" s="122" t="s">
        <v>33</v>
      </c>
      <c r="AE8" s="290" t="s">
        <v>54</v>
      </c>
      <c r="AF8" s="291"/>
      <c r="AG8" s="291" t="s">
        <v>55</v>
      </c>
      <c r="AH8" s="291"/>
      <c r="AI8" s="291"/>
      <c r="AJ8" s="291" t="s">
        <v>56</v>
      </c>
      <c r="AK8" s="291"/>
      <c r="AL8" s="291"/>
      <c r="AM8" s="291" t="s">
        <v>55</v>
      </c>
      <c r="AN8" s="291"/>
      <c r="AO8" s="292"/>
      <c r="AP8" s="117"/>
    </row>
    <row r="9" spans="1:42" ht="21.75" customHeight="1" thickBot="1" x14ac:dyDescent="0.3">
      <c r="A9" s="51"/>
      <c r="B9" s="23"/>
      <c r="C9" s="23"/>
      <c r="D9" s="23"/>
      <c r="E9" s="23"/>
      <c r="F9" s="23"/>
      <c r="G9" s="23"/>
      <c r="H9" s="53"/>
      <c r="I9" s="23"/>
      <c r="J9" s="23"/>
      <c r="K9" s="23"/>
      <c r="L9" s="23"/>
      <c r="M9" s="23"/>
      <c r="N9" s="23"/>
      <c r="O9" s="23"/>
      <c r="P9" s="23"/>
      <c r="Q9" s="23"/>
      <c r="R9" s="23"/>
      <c r="S9" s="23"/>
      <c r="T9" s="23"/>
      <c r="U9" s="23"/>
      <c r="V9" s="52"/>
      <c r="W9" s="69"/>
      <c r="X9" s="38"/>
      <c r="Y9" s="38"/>
      <c r="Z9" s="38"/>
      <c r="AA9" s="80"/>
      <c r="AB9" s="40" t="s">
        <v>31</v>
      </c>
      <c r="AC9" s="41">
        <f>D18</f>
        <v>84.1875</v>
      </c>
      <c r="AD9" s="180" t="str">
        <f>D16</f>
        <v>435D</v>
      </c>
      <c r="AE9" s="308"/>
      <c r="AF9" s="284"/>
      <c r="AG9" s="284"/>
      <c r="AH9" s="284"/>
      <c r="AI9" s="284"/>
      <c r="AJ9" s="284"/>
      <c r="AK9" s="284"/>
      <c r="AL9" s="284"/>
      <c r="AM9" s="284"/>
      <c r="AN9" s="284"/>
      <c r="AO9" s="285"/>
      <c r="AP9" s="117"/>
    </row>
    <row r="10" spans="1:42" ht="10.5" customHeight="1" thickBot="1" x14ac:dyDescent="0.3">
      <c r="A10" s="51"/>
      <c r="B10" s="23"/>
      <c r="C10" s="23"/>
      <c r="D10" s="23"/>
      <c r="E10" s="23"/>
      <c r="F10" s="23"/>
      <c r="G10" s="23"/>
      <c r="H10" s="53"/>
      <c r="I10" s="54"/>
      <c r="J10" s="54"/>
      <c r="K10" s="54"/>
      <c r="L10" s="54"/>
      <c r="M10" s="54"/>
      <c r="N10" s="54"/>
      <c r="O10" s="54"/>
      <c r="P10" s="54"/>
      <c r="Q10" s="54"/>
      <c r="R10" s="54"/>
      <c r="S10" s="54"/>
      <c r="T10" s="23"/>
      <c r="U10" s="23"/>
      <c r="V10" s="52"/>
      <c r="W10" s="69"/>
      <c r="X10" s="38"/>
      <c r="Y10" s="38"/>
      <c r="Z10" s="38"/>
      <c r="AA10" s="38"/>
      <c r="AB10" s="38"/>
      <c r="AC10" s="38"/>
      <c r="AD10" s="38"/>
      <c r="AE10" s="38"/>
      <c r="AF10" s="38"/>
      <c r="AG10" s="38"/>
      <c r="AH10" s="38"/>
      <c r="AI10" s="38"/>
      <c r="AJ10" s="38"/>
      <c r="AK10" s="38"/>
      <c r="AL10" s="38"/>
      <c r="AM10" s="38"/>
      <c r="AN10" s="38"/>
      <c r="AO10" s="38"/>
      <c r="AP10" s="117"/>
    </row>
    <row r="11" spans="1:42" ht="4.3499999999999996" customHeight="1" thickTop="1" thickBot="1" x14ac:dyDescent="0.3">
      <c r="A11" s="51"/>
      <c r="B11" s="23"/>
      <c r="C11" s="23"/>
      <c r="D11" s="23"/>
      <c r="E11" s="23"/>
      <c r="F11" s="23"/>
      <c r="G11" s="23"/>
      <c r="H11" s="53"/>
      <c r="I11" s="54"/>
      <c r="J11" s="55"/>
      <c r="K11" s="55"/>
      <c r="L11" s="55"/>
      <c r="M11" s="55"/>
      <c r="N11" s="55"/>
      <c r="O11" s="55"/>
      <c r="P11" s="55"/>
      <c r="Q11" s="55"/>
      <c r="R11" s="55"/>
      <c r="S11" s="54"/>
      <c r="T11" s="23"/>
      <c r="U11" s="23"/>
      <c r="V11" s="52"/>
      <c r="W11" s="69"/>
      <c r="X11" s="38"/>
      <c r="Y11" s="38"/>
      <c r="Z11" s="38"/>
      <c r="AA11" s="27"/>
      <c r="AB11" s="28"/>
      <c r="AC11" s="28"/>
      <c r="AD11" s="28"/>
      <c r="AE11" s="28"/>
      <c r="AF11" s="28"/>
      <c r="AG11" s="28"/>
      <c r="AH11" s="28"/>
      <c r="AI11" s="28"/>
      <c r="AJ11" s="29"/>
      <c r="AK11" s="38"/>
      <c r="AL11" s="38"/>
      <c r="AM11" s="38"/>
      <c r="AN11" s="38"/>
      <c r="AO11" s="38"/>
      <c r="AP11" s="117"/>
    </row>
    <row r="12" spans="1:42" ht="21.75" customHeight="1" thickTop="1" thickBot="1" x14ac:dyDescent="0.3">
      <c r="A12" s="51"/>
      <c r="B12" s="23"/>
      <c r="C12" s="23"/>
      <c r="D12" s="23"/>
      <c r="E12" s="23"/>
      <c r="F12" s="58" t="s">
        <v>3</v>
      </c>
      <c r="G12" s="13">
        <f>D23</f>
        <v>4.84375</v>
      </c>
      <c r="H12" s="57">
        <f>G12*25.4</f>
        <v>123.03125</v>
      </c>
      <c r="I12" s="56"/>
      <c r="J12" s="55"/>
      <c r="K12" s="23"/>
      <c r="L12" s="153">
        <v>3.09375</v>
      </c>
      <c r="M12" s="57">
        <f>L12*25.4</f>
        <v>78.581249999999997</v>
      </c>
      <c r="N12" s="23"/>
      <c r="O12" s="23"/>
      <c r="P12" s="23"/>
      <c r="Q12" s="23"/>
      <c r="R12" s="55"/>
      <c r="S12" s="54"/>
      <c r="T12" s="23"/>
      <c r="U12" s="23"/>
      <c r="V12" s="52"/>
      <c r="W12" s="69"/>
      <c r="X12" s="38"/>
      <c r="Y12" s="13">
        <f>G12-3/32</f>
        <v>4.75</v>
      </c>
      <c r="Z12" s="103">
        <f>Y12*25.4</f>
        <v>120.64999999999999</v>
      </c>
      <c r="AA12" s="30"/>
      <c r="AB12" s="12">
        <f>L12-3/32</f>
        <v>3</v>
      </c>
      <c r="AC12" s="39">
        <f>AB12*25.4</f>
        <v>76.199999999999989</v>
      </c>
      <c r="AD12" s="31"/>
      <c r="AE12" s="31"/>
      <c r="AF12" s="31"/>
      <c r="AG12" s="31"/>
      <c r="AH12" s="31"/>
      <c r="AI12" s="31"/>
      <c r="AJ12" s="32"/>
      <c r="AK12" s="38"/>
      <c r="AL12" s="38"/>
      <c r="AM12" s="38"/>
      <c r="AN12" s="38"/>
      <c r="AO12" s="38"/>
      <c r="AP12" s="117"/>
    </row>
    <row r="13" spans="1:42" ht="21.75" customHeight="1" thickTop="1" x14ac:dyDescent="0.25">
      <c r="A13" s="51"/>
      <c r="B13" s="23"/>
      <c r="C13" s="23"/>
      <c r="D13" s="23"/>
      <c r="E13" s="23"/>
      <c r="F13" s="23"/>
      <c r="G13" s="150"/>
      <c r="H13" s="53"/>
      <c r="I13" s="56"/>
      <c r="J13" s="55"/>
      <c r="K13" s="23"/>
      <c r="L13" s="149"/>
      <c r="M13" s="57"/>
      <c r="N13" s="23"/>
      <c r="O13" s="23"/>
      <c r="P13" s="23"/>
      <c r="Q13" s="23"/>
      <c r="R13" s="55"/>
      <c r="S13" s="54"/>
      <c r="T13" s="23"/>
      <c r="U13" s="23"/>
      <c r="V13" s="52"/>
      <c r="W13" s="69"/>
      <c r="X13" s="38"/>
      <c r="Y13" s="38"/>
      <c r="Z13" s="38"/>
      <c r="AA13" s="30"/>
      <c r="AB13" s="131"/>
      <c r="AC13" s="131"/>
      <c r="AD13" s="31"/>
      <c r="AE13" s="31"/>
      <c r="AF13" s="31"/>
      <c r="AG13" s="31"/>
      <c r="AH13" s="31"/>
      <c r="AI13" s="31"/>
      <c r="AJ13" s="32"/>
      <c r="AK13" s="38"/>
      <c r="AL13" s="38"/>
      <c r="AM13" s="38"/>
      <c r="AN13" s="38"/>
      <c r="AO13" s="38"/>
      <c r="AP13" s="117"/>
    </row>
    <row r="14" spans="1:42" ht="21.75" customHeight="1" x14ac:dyDescent="0.25">
      <c r="A14" s="51"/>
      <c r="B14" s="23"/>
      <c r="C14" s="23"/>
      <c r="D14" s="23"/>
      <c r="E14" s="23"/>
      <c r="F14" s="58"/>
      <c r="G14" s="149"/>
      <c r="H14" s="7"/>
      <c r="I14" s="56"/>
      <c r="J14" s="55"/>
      <c r="K14" s="23"/>
      <c r="L14" s="23"/>
      <c r="M14" s="23"/>
      <c r="N14" s="23"/>
      <c r="O14" s="23"/>
      <c r="P14" s="23"/>
      <c r="Q14" s="23"/>
      <c r="R14" s="55"/>
      <c r="S14" s="54"/>
      <c r="T14" s="23"/>
      <c r="U14" s="23"/>
      <c r="V14" s="52"/>
      <c r="W14" s="69"/>
      <c r="X14" s="38"/>
      <c r="Y14" s="80"/>
      <c r="Z14" s="103"/>
      <c r="AA14" s="30"/>
      <c r="AB14" s="31"/>
      <c r="AC14" s="31"/>
      <c r="AD14" s="31"/>
      <c r="AE14" s="31"/>
      <c r="AF14" s="31"/>
      <c r="AG14" s="31"/>
      <c r="AH14" s="31"/>
      <c r="AI14" s="31"/>
      <c r="AJ14" s="32"/>
      <c r="AK14" s="38"/>
      <c r="AL14" s="38"/>
      <c r="AM14" s="38"/>
      <c r="AN14" s="38"/>
      <c r="AO14" s="38"/>
      <c r="AP14" s="117"/>
    </row>
    <row r="15" spans="1:42" ht="21.75" customHeight="1" thickBot="1" x14ac:dyDescent="0.3">
      <c r="A15" s="51"/>
      <c r="B15" s="23"/>
      <c r="C15" s="23"/>
      <c r="D15" s="328" t="s">
        <v>18</v>
      </c>
      <c r="E15" s="328"/>
      <c r="F15" s="23"/>
      <c r="G15" s="23"/>
      <c r="H15" s="53"/>
      <c r="I15" s="56"/>
      <c r="J15" s="55"/>
      <c r="K15" s="23"/>
      <c r="L15" s="23"/>
      <c r="M15" s="23"/>
      <c r="N15" s="23"/>
      <c r="O15" s="23"/>
      <c r="P15" s="23"/>
      <c r="Q15" s="23"/>
      <c r="R15" s="55"/>
      <c r="S15" s="54"/>
      <c r="T15" s="23"/>
      <c r="U15" s="330"/>
      <c r="V15" s="316"/>
      <c r="W15" s="72"/>
      <c r="X15" s="77"/>
      <c r="Y15" s="77"/>
      <c r="Z15" s="38"/>
      <c r="AA15" s="30"/>
      <c r="AB15" s="31"/>
      <c r="AC15" s="31"/>
      <c r="AD15" s="31"/>
      <c r="AE15" s="31"/>
      <c r="AF15" s="31"/>
      <c r="AG15" s="31"/>
      <c r="AH15" s="31"/>
      <c r="AI15" s="31"/>
      <c r="AJ15" s="32"/>
      <c r="AK15" s="38"/>
      <c r="AL15" s="294"/>
      <c r="AM15" s="294"/>
      <c r="AN15" s="77"/>
      <c r="AO15" s="38"/>
      <c r="AP15" s="117"/>
    </row>
    <row r="16" spans="1:42" ht="21.75" customHeight="1" thickTop="1" thickBot="1" x14ac:dyDescent="0.4">
      <c r="A16" s="51"/>
      <c r="B16" s="23"/>
      <c r="C16" s="23"/>
      <c r="D16" s="136" t="s">
        <v>14</v>
      </c>
      <c r="E16" s="8">
        <v>1</v>
      </c>
      <c r="F16" s="23"/>
      <c r="G16" s="23"/>
      <c r="H16" s="53"/>
      <c r="I16" s="56"/>
      <c r="J16" s="55"/>
      <c r="K16" s="23"/>
      <c r="L16" s="23"/>
      <c r="M16" s="23"/>
      <c r="N16" s="23"/>
      <c r="O16" s="23"/>
      <c r="P16" s="23"/>
      <c r="Q16" s="23"/>
      <c r="R16" s="55"/>
      <c r="S16" s="54"/>
      <c r="T16" s="23"/>
      <c r="U16" s="152"/>
      <c r="V16" s="140"/>
      <c r="W16" s="73"/>
      <c r="X16" s="37"/>
      <c r="Y16" s="37"/>
      <c r="Z16" s="38"/>
      <c r="AA16" s="30"/>
      <c r="AB16" s="31"/>
      <c r="AC16" s="31"/>
      <c r="AD16" s="31"/>
      <c r="AE16" s="31"/>
      <c r="AF16" s="31"/>
      <c r="AG16" s="31"/>
      <c r="AH16" s="31"/>
      <c r="AI16" s="31"/>
      <c r="AJ16" s="32"/>
      <c r="AK16" s="38"/>
      <c r="AL16" s="154"/>
      <c r="AM16" s="103"/>
      <c r="AN16" s="37"/>
      <c r="AO16" s="38"/>
      <c r="AP16" s="117"/>
    </row>
    <row r="17" spans="1:42" ht="21.75" customHeight="1" thickTop="1" thickBot="1" x14ac:dyDescent="0.3">
      <c r="A17" s="51"/>
      <c r="B17" s="23"/>
      <c r="C17" s="330" t="s">
        <v>19</v>
      </c>
      <c r="D17" s="330"/>
      <c r="E17" s="330"/>
      <c r="F17" s="23"/>
      <c r="G17" s="23"/>
      <c r="H17" s="53"/>
      <c r="I17" s="56"/>
      <c r="J17" s="55"/>
      <c r="K17" s="23"/>
      <c r="L17" s="23"/>
      <c r="M17" s="23"/>
      <c r="N17" s="23"/>
      <c r="O17" s="23"/>
      <c r="P17" s="23"/>
      <c r="Q17" s="23"/>
      <c r="R17" s="55"/>
      <c r="S17" s="54"/>
      <c r="T17" s="58" t="s">
        <v>89</v>
      </c>
      <c r="U17" s="13">
        <f>D27</f>
        <v>48.09375</v>
      </c>
      <c r="V17" s="140">
        <f>U17*25.4</f>
        <v>1221.58125</v>
      </c>
      <c r="W17" s="73"/>
      <c r="X17" s="37"/>
      <c r="Y17" s="37"/>
      <c r="Z17" s="38"/>
      <c r="AA17" s="30"/>
      <c r="AB17" s="31"/>
      <c r="AC17" s="31"/>
      <c r="AD17" s="31"/>
      <c r="AE17" s="31"/>
      <c r="AF17" s="123">
        <f>AG17*25.4</f>
        <v>1228.7249999999999</v>
      </c>
      <c r="AG17" s="339">
        <f>AL17+0.375</f>
        <v>48.375</v>
      </c>
      <c r="AH17" s="340"/>
      <c r="AI17" s="341"/>
      <c r="AJ17" s="32"/>
      <c r="AK17" s="38"/>
      <c r="AL17" s="13">
        <f>U17-3/32</f>
        <v>48</v>
      </c>
      <c r="AM17" s="103">
        <f>AL17*25.4</f>
        <v>1219.1999999999998</v>
      </c>
      <c r="AN17" s="37"/>
      <c r="AO17" s="38"/>
      <c r="AP17" s="117"/>
    </row>
    <row r="18" spans="1:42" ht="21.75" customHeight="1" thickTop="1" thickBot="1" x14ac:dyDescent="0.4">
      <c r="A18" s="51"/>
      <c r="B18" s="23"/>
      <c r="C18" s="23"/>
      <c r="D18" s="137">
        <v>84.1875</v>
      </c>
      <c r="E18" s="8">
        <v>2</v>
      </c>
      <c r="F18" s="58" t="s">
        <v>4</v>
      </c>
      <c r="G18" s="13">
        <f>D24</f>
        <v>34</v>
      </c>
      <c r="H18" s="57">
        <f>G18*25.4</f>
        <v>863.59999999999991</v>
      </c>
      <c r="I18" s="56"/>
      <c r="J18" s="55"/>
      <c r="K18" s="23"/>
      <c r="L18" s="23"/>
      <c r="M18" s="12">
        <f>L12+G18</f>
        <v>37.09375</v>
      </c>
      <c r="N18" s="57">
        <f>M18*25.4</f>
        <v>942.18124999999998</v>
      </c>
      <c r="O18" s="23"/>
      <c r="P18" s="23"/>
      <c r="Q18" s="23"/>
      <c r="R18" s="55"/>
      <c r="S18" s="54"/>
      <c r="T18" s="23"/>
      <c r="U18" s="330"/>
      <c r="V18" s="316"/>
      <c r="W18" s="72"/>
      <c r="X18" s="77"/>
      <c r="Y18" s="13">
        <f>G18</f>
        <v>34</v>
      </c>
      <c r="Z18" s="103">
        <f>Y18*25.4</f>
        <v>863.59999999999991</v>
      </c>
      <c r="AA18" s="30"/>
      <c r="AB18" s="31"/>
      <c r="AC18" s="12">
        <f>AB12+Y18</f>
        <v>37</v>
      </c>
      <c r="AD18" s="39">
        <f>AC18*25.4</f>
        <v>939.8</v>
      </c>
      <c r="AE18" s="31"/>
      <c r="AF18" s="31"/>
      <c r="AG18" s="31"/>
      <c r="AH18" s="31"/>
      <c r="AI18" s="31"/>
      <c r="AJ18" s="32"/>
      <c r="AK18" s="38"/>
      <c r="AL18" s="294"/>
      <c r="AM18" s="294"/>
      <c r="AN18" s="77"/>
      <c r="AO18" s="38"/>
      <c r="AP18" s="117"/>
    </row>
    <row r="19" spans="1:42" ht="21.75" customHeight="1" thickTop="1" x14ac:dyDescent="0.25">
      <c r="A19" s="51"/>
      <c r="B19" s="23"/>
      <c r="C19" s="23"/>
      <c r="D19" s="22">
        <f>D18*25.4</f>
        <v>2138.3624999999997</v>
      </c>
      <c r="E19" s="17"/>
      <c r="F19" s="23"/>
      <c r="G19" s="23"/>
      <c r="H19" s="53"/>
      <c r="I19" s="56"/>
      <c r="J19" s="55"/>
      <c r="K19" s="23"/>
      <c r="L19" s="23"/>
      <c r="M19" s="23"/>
      <c r="N19" s="23"/>
      <c r="O19" s="23"/>
      <c r="P19" s="23"/>
      <c r="Q19" s="23"/>
      <c r="R19" s="55"/>
      <c r="S19" s="54"/>
      <c r="T19" s="23"/>
      <c r="U19" s="23"/>
      <c r="V19" s="52"/>
      <c r="W19" s="69"/>
      <c r="X19" s="38"/>
      <c r="Y19" s="38"/>
      <c r="Z19" s="38"/>
      <c r="AA19" s="30"/>
      <c r="AB19" s="31"/>
      <c r="AC19" s="31"/>
      <c r="AD19" s="31"/>
      <c r="AE19" s="31"/>
      <c r="AF19" s="31"/>
      <c r="AG19" s="31"/>
      <c r="AH19" s="31"/>
      <c r="AI19" s="31"/>
      <c r="AJ19" s="32"/>
      <c r="AK19" s="38"/>
      <c r="AL19" s="38"/>
      <c r="AM19" s="38"/>
      <c r="AN19" s="38"/>
      <c r="AO19" s="38"/>
      <c r="AP19" s="117"/>
    </row>
    <row r="20" spans="1:42" ht="21.75" customHeight="1" thickBot="1" x14ac:dyDescent="0.3">
      <c r="A20" s="51"/>
      <c r="B20" s="23"/>
      <c r="C20" s="330" t="s">
        <v>20</v>
      </c>
      <c r="D20" s="330"/>
      <c r="E20" s="330"/>
      <c r="F20" s="58"/>
      <c r="G20" s="125"/>
      <c r="H20" s="57"/>
      <c r="I20" s="56"/>
      <c r="J20" s="55"/>
      <c r="K20" s="23"/>
      <c r="L20" s="23"/>
      <c r="M20" s="125"/>
      <c r="N20" s="7"/>
      <c r="O20" s="23"/>
      <c r="P20" s="23"/>
      <c r="Q20" s="23"/>
      <c r="R20" s="55"/>
      <c r="S20" s="54"/>
      <c r="T20" s="23"/>
      <c r="U20" s="23"/>
      <c r="V20" s="52"/>
      <c r="W20" s="69"/>
      <c r="X20" s="38"/>
      <c r="Y20" s="80"/>
      <c r="Z20" s="38"/>
      <c r="AA20" s="30"/>
      <c r="AB20" s="31"/>
      <c r="AC20" s="131"/>
      <c r="AD20" s="31"/>
      <c r="AE20" s="31"/>
      <c r="AF20" s="31"/>
      <c r="AG20" s="31"/>
      <c r="AH20" s="31"/>
      <c r="AI20" s="31"/>
      <c r="AJ20" s="32"/>
      <c r="AK20" s="38"/>
      <c r="AL20" s="38"/>
      <c r="AM20" s="38"/>
      <c r="AN20" s="38"/>
      <c r="AO20" s="38"/>
      <c r="AP20" s="117"/>
    </row>
    <row r="21" spans="1:42" ht="21.75" customHeight="1" thickTop="1" thickBot="1" x14ac:dyDescent="0.4">
      <c r="A21" s="51"/>
      <c r="B21" s="23"/>
      <c r="C21" s="23"/>
      <c r="D21" s="137">
        <v>0.75</v>
      </c>
      <c r="E21" s="8">
        <v>3</v>
      </c>
      <c r="F21" s="23"/>
      <c r="G21" s="23"/>
      <c r="H21" s="53"/>
      <c r="I21" s="56"/>
      <c r="J21" s="55"/>
      <c r="K21" s="23"/>
      <c r="L21" s="23"/>
      <c r="M21" s="23"/>
      <c r="N21" s="23"/>
      <c r="O21" s="23"/>
      <c r="P21" s="23"/>
      <c r="Q21" s="23"/>
      <c r="R21" s="55"/>
      <c r="S21" s="54"/>
      <c r="T21" s="23"/>
      <c r="U21" s="23"/>
      <c r="V21" s="52"/>
      <c r="W21" s="69"/>
      <c r="X21" s="38"/>
      <c r="Y21" s="38"/>
      <c r="Z21" s="38"/>
      <c r="AA21" s="30"/>
      <c r="AB21" s="31"/>
      <c r="AC21" s="31"/>
      <c r="AD21" s="31"/>
      <c r="AE21" s="31"/>
      <c r="AF21" s="31"/>
      <c r="AG21" s="31"/>
      <c r="AH21" s="31"/>
      <c r="AI21" s="31"/>
      <c r="AJ21" s="32"/>
      <c r="AK21" s="38"/>
      <c r="AL21" s="38"/>
      <c r="AM21" s="38"/>
      <c r="AN21" s="38"/>
      <c r="AO21" s="38"/>
      <c r="AP21" s="117"/>
    </row>
    <row r="22" spans="1:42" ht="21.75" customHeight="1" thickTop="1" x14ac:dyDescent="0.25">
      <c r="A22" s="51"/>
      <c r="B22" s="23"/>
      <c r="C22" s="76"/>
      <c r="D22" s="22">
        <f>D21*25.4</f>
        <v>19.049999999999997</v>
      </c>
      <c r="E22" s="18"/>
      <c r="F22" s="23"/>
      <c r="G22" s="23"/>
      <c r="H22" s="53"/>
      <c r="I22" s="56"/>
      <c r="J22" s="55"/>
      <c r="K22" s="23"/>
      <c r="L22" s="23"/>
      <c r="M22" s="23"/>
      <c r="N22" s="23"/>
      <c r="O22" s="23"/>
      <c r="P22" s="23"/>
      <c r="Q22" s="23"/>
      <c r="R22" s="55"/>
      <c r="S22" s="54"/>
      <c r="T22" s="23"/>
      <c r="U22" s="23"/>
      <c r="V22" s="52"/>
      <c r="W22" s="69"/>
      <c r="X22" s="38"/>
      <c r="Y22" s="38"/>
      <c r="Z22" s="38"/>
      <c r="AA22" s="30"/>
      <c r="AB22" s="31"/>
      <c r="AC22" s="31"/>
      <c r="AD22" s="31"/>
      <c r="AE22" s="31"/>
      <c r="AF22" s="31"/>
      <c r="AG22" s="31"/>
      <c r="AH22" s="31"/>
      <c r="AI22" s="31"/>
      <c r="AJ22" s="32"/>
      <c r="AK22" s="38"/>
      <c r="AL22" s="38"/>
      <c r="AM22" s="38"/>
      <c r="AN22" s="38"/>
      <c r="AO22" s="38"/>
      <c r="AP22" s="117"/>
    </row>
    <row r="23" spans="1:42" ht="21.75" customHeight="1" x14ac:dyDescent="0.25">
      <c r="A23" s="51"/>
      <c r="B23" s="23"/>
      <c r="C23" s="134" t="s">
        <v>3</v>
      </c>
      <c r="D23" s="135">
        <f t="array" ref="D23">INDEX(Tables!D1470:D1861,MATCH(1,(Tables!B1470:B1861=D16)*(Tables!C1470:C1861=D18),0))</f>
        <v>4.84375</v>
      </c>
      <c r="E23" s="19"/>
      <c r="F23" s="23"/>
      <c r="G23" s="23"/>
      <c r="H23" s="53"/>
      <c r="I23" s="56"/>
      <c r="J23" s="55"/>
      <c r="K23" s="23"/>
      <c r="L23" s="23"/>
      <c r="M23" s="23"/>
      <c r="N23" s="23"/>
      <c r="O23" s="23"/>
      <c r="P23" s="23"/>
      <c r="Q23" s="23"/>
      <c r="R23" s="55"/>
      <c r="S23" s="54"/>
      <c r="T23" s="23"/>
      <c r="U23" s="23"/>
      <c r="V23" s="52"/>
      <c r="W23" s="69"/>
      <c r="X23" s="38"/>
      <c r="Y23" s="38"/>
      <c r="Z23" s="38"/>
      <c r="AA23" s="30"/>
      <c r="AB23" s="31"/>
      <c r="AC23" s="31"/>
      <c r="AD23" s="31"/>
      <c r="AE23" s="31"/>
      <c r="AF23" s="31"/>
      <c r="AG23" s="31"/>
      <c r="AH23" s="31"/>
      <c r="AI23" s="31"/>
      <c r="AJ23" s="32"/>
      <c r="AK23" s="38"/>
      <c r="AL23" s="38"/>
      <c r="AM23" s="38"/>
      <c r="AN23" s="38"/>
      <c r="AO23" s="38"/>
      <c r="AP23" s="117"/>
    </row>
    <row r="24" spans="1:42" ht="21.75" customHeight="1" thickBot="1" x14ac:dyDescent="0.3">
      <c r="A24" s="51"/>
      <c r="B24" s="23"/>
      <c r="C24" s="134" t="s">
        <v>4</v>
      </c>
      <c r="D24" s="135">
        <f t="array" ref="D24">INDEX(Tables!E1470:E1861,MATCH(1,(Tables!B1470:B1861=D16)*(Tables!C1470:C1861=D18),0))</f>
        <v>34</v>
      </c>
      <c r="E24" s="19"/>
      <c r="F24" s="23"/>
      <c r="G24" s="23"/>
      <c r="H24" s="53"/>
      <c r="I24" s="56"/>
      <c r="J24" s="55"/>
      <c r="K24" s="23"/>
      <c r="L24" s="23"/>
      <c r="M24" s="23"/>
      <c r="N24" s="23"/>
      <c r="O24" s="23"/>
      <c r="P24" s="23"/>
      <c r="Q24" s="23"/>
      <c r="R24" s="55"/>
      <c r="S24" s="54"/>
      <c r="T24" s="23"/>
      <c r="U24" s="23"/>
      <c r="V24" s="52"/>
      <c r="W24" s="69"/>
      <c r="X24" s="38"/>
      <c r="Y24" s="38"/>
      <c r="Z24" s="38"/>
      <c r="AA24" s="30"/>
      <c r="AB24" s="31"/>
      <c r="AC24" s="31"/>
      <c r="AD24" s="31"/>
      <c r="AE24" s="31"/>
      <c r="AF24" s="31"/>
      <c r="AG24" s="31"/>
      <c r="AH24" s="31"/>
      <c r="AI24" s="31"/>
      <c r="AJ24" s="32"/>
      <c r="AK24" s="38"/>
      <c r="AL24" s="38"/>
      <c r="AM24" s="38"/>
      <c r="AN24" s="38"/>
      <c r="AO24" s="38"/>
      <c r="AP24" s="117"/>
    </row>
    <row r="25" spans="1:42" ht="21.75" customHeight="1" thickTop="1" thickBot="1" x14ac:dyDescent="0.3">
      <c r="A25" s="51"/>
      <c r="B25" s="23"/>
      <c r="C25" s="134" t="s">
        <v>5</v>
      </c>
      <c r="D25" s="135">
        <f t="array" ref="D25">INDEX(Tables!F1470:F1861,MATCH(1,(Tables!B1470:B1861=D16)*(Tables!C1470:C1861=D18),0))</f>
        <v>10.5</v>
      </c>
      <c r="E25" s="59"/>
      <c r="F25" s="58"/>
      <c r="G25" s="7"/>
      <c r="H25" s="7"/>
      <c r="I25" s="56"/>
      <c r="J25" s="55"/>
      <c r="K25" s="23"/>
      <c r="L25" s="23"/>
      <c r="M25" s="125"/>
      <c r="N25" s="7"/>
      <c r="O25" s="57"/>
      <c r="P25" s="348" t="s">
        <v>35</v>
      </c>
      <c r="Q25" s="23"/>
      <c r="R25" s="55"/>
      <c r="S25" s="54"/>
      <c r="T25" s="23"/>
      <c r="U25" s="23"/>
      <c r="V25" s="52"/>
      <c r="W25" s="69"/>
      <c r="X25" s="38"/>
      <c r="Y25" s="80"/>
      <c r="Z25" s="103"/>
      <c r="AA25" s="30"/>
      <c r="AB25" s="31"/>
      <c r="AC25" s="130"/>
      <c r="AD25" s="131"/>
      <c r="AE25" s="39"/>
      <c r="AF25" s="31"/>
      <c r="AG25" s="31"/>
      <c r="AH25" s="31"/>
      <c r="AI25" s="31"/>
      <c r="AJ25" s="32"/>
      <c r="AK25" s="38"/>
      <c r="AL25" s="38"/>
      <c r="AM25" s="38"/>
      <c r="AN25" s="12">
        <f>D18-D21-3/32</f>
        <v>83.34375</v>
      </c>
      <c r="AO25" s="115">
        <f>AN25*25.4</f>
        <v>2116.9312500000001</v>
      </c>
      <c r="AP25" s="117"/>
    </row>
    <row r="26" spans="1:42" ht="21.75" customHeight="1" thickTop="1" thickBot="1" x14ac:dyDescent="0.3">
      <c r="A26" s="51"/>
      <c r="B26" s="23"/>
      <c r="C26" s="134" t="s">
        <v>6</v>
      </c>
      <c r="D26" s="135">
        <f t="array" ref="D26">INDEX(Tables!G1470:G1861,MATCH(1,(Tables!B1470:B1861=D16)*(Tables!C1470:C1901=D18),0))</f>
        <v>30</v>
      </c>
      <c r="E26" s="59"/>
      <c r="F26" s="58" t="s">
        <v>5</v>
      </c>
      <c r="G26" s="13">
        <f>D25</f>
        <v>10.5</v>
      </c>
      <c r="H26" s="57">
        <f>G26*25.4</f>
        <v>266.7</v>
      </c>
      <c r="I26" s="56"/>
      <c r="J26" s="55"/>
      <c r="K26" s="23"/>
      <c r="L26" s="23"/>
      <c r="M26" s="23"/>
      <c r="N26" s="12">
        <f>M18+G26</f>
        <v>47.59375</v>
      </c>
      <c r="O26" s="57">
        <f>N26*25.4</f>
        <v>1208.8812499999999</v>
      </c>
      <c r="P26" s="349"/>
      <c r="Q26" s="133"/>
      <c r="R26" s="55"/>
      <c r="S26" s="54"/>
      <c r="T26" s="23"/>
      <c r="U26" s="23"/>
      <c r="V26" s="52"/>
      <c r="W26" s="69"/>
      <c r="X26" s="38"/>
      <c r="Y26" s="13">
        <f>G26</f>
        <v>10.5</v>
      </c>
      <c r="Z26" s="103">
        <f>Y26*25.4</f>
        <v>266.7</v>
      </c>
      <c r="AA26" s="30"/>
      <c r="AB26" s="31"/>
      <c r="AC26" s="31"/>
      <c r="AD26" s="12">
        <f>AC18+Y26</f>
        <v>47.5</v>
      </c>
      <c r="AE26" s="39">
        <f>AD26*25.4</f>
        <v>1206.5</v>
      </c>
      <c r="AF26" s="31"/>
      <c r="AG26" s="31"/>
      <c r="AH26" s="31"/>
      <c r="AI26" s="31"/>
      <c r="AJ26" s="32"/>
      <c r="AK26" s="38"/>
      <c r="AL26" s="38"/>
      <c r="AM26" s="38"/>
      <c r="AN26" s="38"/>
      <c r="AO26" s="38"/>
      <c r="AP26" s="117"/>
    </row>
    <row r="27" spans="1:42" ht="21.75" customHeight="1" thickTop="1" thickBot="1" x14ac:dyDescent="0.35">
      <c r="A27" s="51"/>
      <c r="B27" s="23"/>
      <c r="C27" s="134" t="s">
        <v>7</v>
      </c>
      <c r="D27" s="135">
        <f t="array" ref="D27">INDEX(Tables!H1470:H1861,MATCH(1,(Tables!B1470:B1861=D16)*(Tables!C1470:C1861=D18),0))</f>
        <v>48.09375</v>
      </c>
      <c r="E27" s="59"/>
      <c r="F27" s="23"/>
      <c r="G27" s="23"/>
      <c r="H27" s="53"/>
      <c r="I27" s="56"/>
      <c r="J27" s="55"/>
      <c r="K27" s="23"/>
      <c r="L27" s="23"/>
      <c r="M27" s="23"/>
      <c r="N27" s="23"/>
      <c r="O27" s="23"/>
      <c r="P27" s="43">
        <f>IF(D31="NONE",D29,(D29+D31))</f>
        <v>36</v>
      </c>
      <c r="Q27" s="57">
        <f>P27*25.4</f>
        <v>914.4</v>
      </c>
      <c r="R27" s="55"/>
      <c r="S27" s="54"/>
      <c r="T27" s="23"/>
      <c r="U27" s="23"/>
      <c r="V27" s="52"/>
      <c r="W27" s="69"/>
      <c r="X27" s="38"/>
      <c r="Y27" s="38"/>
      <c r="Z27" s="38"/>
      <c r="AA27" s="30"/>
      <c r="AB27" s="31"/>
      <c r="AC27" s="31"/>
      <c r="AD27" s="31"/>
      <c r="AE27" s="31"/>
      <c r="AF27" s="31"/>
      <c r="AG27" s="31"/>
      <c r="AH27" s="31"/>
      <c r="AI27" s="31"/>
      <c r="AJ27" s="32"/>
      <c r="AK27" s="38"/>
      <c r="AL27" s="38"/>
      <c r="AM27" s="38"/>
      <c r="AN27" s="38"/>
      <c r="AO27" s="38"/>
      <c r="AP27" s="117"/>
    </row>
    <row r="28" spans="1:42" ht="21.75" customHeight="1" thickTop="1" thickBot="1" x14ac:dyDescent="0.3">
      <c r="A28" s="51"/>
      <c r="B28" s="23"/>
      <c r="C28" s="330" t="s">
        <v>21</v>
      </c>
      <c r="D28" s="330"/>
      <c r="E28" s="330"/>
      <c r="F28" s="23"/>
      <c r="G28" s="23"/>
      <c r="H28" s="53"/>
      <c r="I28" s="56"/>
      <c r="J28" s="55"/>
      <c r="K28" s="23"/>
      <c r="L28" s="23"/>
      <c r="M28" s="23"/>
      <c r="N28" s="23"/>
      <c r="O28" s="7"/>
      <c r="P28" s="7"/>
      <c r="Q28" s="57"/>
      <c r="R28" s="55"/>
      <c r="S28" s="54"/>
      <c r="T28" s="23"/>
      <c r="U28" s="23"/>
      <c r="V28" s="52"/>
      <c r="W28" s="69"/>
      <c r="X28" s="38"/>
      <c r="Y28" s="38"/>
      <c r="Z28" s="38"/>
      <c r="AA28" s="30"/>
      <c r="AB28" s="31"/>
      <c r="AC28" s="31"/>
      <c r="AD28" s="31"/>
      <c r="AE28" s="31"/>
      <c r="AF28" s="31"/>
      <c r="AG28" s="31"/>
      <c r="AH28" s="31"/>
      <c r="AI28" s="31"/>
      <c r="AJ28" s="32"/>
      <c r="AK28" s="38"/>
      <c r="AL28" s="38"/>
      <c r="AM28" s="38"/>
      <c r="AN28" s="38"/>
      <c r="AO28" s="38"/>
      <c r="AP28" s="117"/>
    </row>
    <row r="29" spans="1:42" ht="21.75" customHeight="1" thickTop="1" thickBot="1" x14ac:dyDescent="0.4">
      <c r="A29" s="51"/>
      <c r="B29" s="23"/>
      <c r="C29" s="87" t="s">
        <v>22</v>
      </c>
      <c r="D29" s="136">
        <v>36</v>
      </c>
      <c r="E29" s="9">
        <v>4</v>
      </c>
      <c r="F29" s="23"/>
      <c r="G29" s="23"/>
      <c r="H29" s="53"/>
      <c r="I29" s="56"/>
      <c r="J29" s="55"/>
      <c r="K29" s="23"/>
      <c r="L29" s="23"/>
      <c r="M29" s="23"/>
      <c r="N29" s="7"/>
      <c r="O29" s="133"/>
      <c r="P29" s="133"/>
      <c r="Q29" s="133"/>
      <c r="R29" s="55"/>
      <c r="S29" s="54"/>
      <c r="T29" s="23"/>
      <c r="U29" s="23"/>
      <c r="V29" s="52"/>
      <c r="W29" s="69"/>
      <c r="X29" s="38"/>
      <c r="Y29" s="38"/>
      <c r="Z29" s="38"/>
      <c r="AA29" s="30"/>
      <c r="AB29" s="31"/>
      <c r="AC29" s="31"/>
      <c r="AD29" s="31"/>
      <c r="AE29" s="31"/>
      <c r="AF29" s="31"/>
      <c r="AG29" s="31"/>
      <c r="AH29" s="31"/>
      <c r="AI29" s="31"/>
      <c r="AJ29" s="32"/>
      <c r="AK29" s="38"/>
      <c r="AL29" s="38"/>
      <c r="AM29" s="38"/>
      <c r="AN29" s="38"/>
      <c r="AO29" s="38"/>
      <c r="AP29" s="117"/>
    </row>
    <row r="30" spans="1:42" ht="21.75" customHeight="1" thickTop="1" thickBot="1" x14ac:dyDescent="0.4">
      <c r="A30" s="51"/>
      <c r="B30" s="23"/>
      <c r="C30" s="23"/>
      <c r="D30" s="20">
        <f>D29*25.4</f>
        <v>914.4</v>
      </c>
      <c r="E30" s="21"/>
      <c r="F30" s="23"/>
      <c r="G30" s="23"/>
      <c r="H30" s="53"/>
      <c r="I30" s="56"/>
      <c r="J30" s="55"/>
      <c r="K30" s="23"/>
      <c r="L30" s="23"/>
      <c r="M30" s="23"/>
      <c r="N30" s="133"/>
      <c r="O30" s="133"/>
      <c r="P30" s="133"/>
      <c r="Q30" s="23"/>
      <c r="R30" s="55"/>
      <c r="S30" s="54"/>
      <c r="T30" s="23"/>
      <c r="U30" s="330"/>
      <c r="V30" s="316"/>
      <c r="W30" s="72"/>
      <c r="X30" s="77"/>
      <c r="Y30" s="77"/>
      <c r="Z30" s="38"/>
      <c r="AA30" s="30"/>
      <c r="AB30" s="31"/>
      <c r="AC30" s="31"/>
      <c r="AD30" s="31"/>
      <c r="AE30" s="31"/>
      <c r="AF30" s="31"/>
      <c r="AG30" s="31"/>
      <c r="AH30" s="31"/>
      <c r="AI30" s="31"/>
      <c r="AJ30" s="32"/>
      <c r="AK30" s="38"/>
      <c r="AL30" s="294"/>
      <c r="AM30" s="294"/>
      <c r="AN30" s="77"/>
      <c r="AO30" s="38"/>
      <c r="AP30" s="117"/>
    </row>
    <row r="31" spans="1:42" ht="21.75" customHeight="1" thickTop="1" thickBot="1" x14ac:dyDescent="0.4">
      <c r="A31" s="51"/>
      <c r="B31" s="23"/>
      <c r="C31" s="87" t="s">
        <v>23</v>
      </c>
      <c r="D31" s="136" t="s">
        <v>11</v>
      </c>
      <c r="E31" s="10">
        <v>5</v>
      </c>
      <c r="F31" s="23"/>
      <c r="G31" s="23"/>
      <c r="H31" s="53"/>
      <c r="I31" s="56"/>
      <c r="J31" s="55"/>
      <c r="K31" s="23"/>
      <c r="L31" s="23"/>
      <c r="M31" s="23"/>
      <c r="N31" s="23"/>
      <c r="O31" s="23"/>
      <c r="P31" s="23"/>
      <c r="Q31" s="23"/>
      <c r="R31" s="55"/>
      <c r="S31" s="54"/>
      <c r="T31" s="23"/>
      <c r="U31" s="152"/>
      <c r="V31" s="140"/>
      <c r="W31" s="73"/>
      <c r="X31" s="37"/>
      <c r="Y31" s="37"/>
      <c r="Z31" s="38"/>
      <c r="AA31" s="30"/>
      <c r="AB31" s="31"/>
      <c r="AC31" s="31"/>
      <c r="AD31" s="31"/>
      <c r="AE31" s="31"/>
      <c r="AF31" s="31"/>
      <c r="AG31" s="31"/>
      <c r="AH31" s="31"/>
      <c r="AI31" s="31"/>
      <c r="AJ31" s="32"/>
      <c r="AK31" s="38"/>
      <c r="AL31" s="129"/>
      <c r="AM31" s="103"/>
      <c r="AN31" s="37"/>
      <c r="AO31" s="38"/>
      <c r="AP31" s="117"/>
    </row>
    <row r="32" spans="1:42" ht="21.75" customHeight="1" thickTop="1" thickBot="1" x14ac:dyDescent="0.3">
      <c r="A32" s="51"/>
      <c r="B32" s="23"/>
      <c r="C32" s="23"/>
      <c r="D32" s="22" t="str">
        <f>IF(D31="NONE","N/A",(D31*25.4))</f>
        <v>N/A</v>
      </c>
      <c r="E32" s="23"/>
      <c r="F32" s="7"/>
      <c r="G32" s="125"/>
      <c r="H32" s="57"/>
      <c r="I32" s="56"/>
      <c r="J32" s="55"/>
      <c r="K32" s="23"/>
      <c r="L32" s="23"/>
      <c r="M32" s="23"/>
      <c r="N32" s="125"/>
      <c r="O32" s="57"/>
      <c r="P32" s="23"/>
      <c r="Q32" s="23"/>
      <c r="R32" s="55"/>
      <c r="S32" s="54"/>
      <c r="T32" s="127" t="s">
        <v>90</v>
      </c>
      <c r="U32" s="13">
        <f>D18-U17</f>
        <v>36.09375</v>
      </c>
      <c r="V32" s="140">
        <f t="shared" ref="V32" si="0">U32*25.4</f>
        <v>916.78125</v>
      </c>
      <c r="W32" s="73"/>
      <c r="X32" s="37"/>
      <c r="Y32" s="80"/>
      <c r="Z32" s="38"/>
      <c r="AA32" s="30"/>
      <c r="AB32" s="31"/>
      <c r="AC32" s="131"/>
      <c r="AD32" s="131"/>
      <c r="AE32" s="31"/>
      <c r="AF32" s="31"/>
      <c r="AG32" s="31"/>
      <c r="AH32" s="31"/>
      <c r="AI32" s="31"/>
      <c r="AJ32" s="32"/>
      <c r="AK32" s="38"/>
      <c r="AL32" s="155"/>
      <c r="AM32" s="103"/>
      <c r="AN32" s="37"/>
      <c r="AO32" s="38"/>
      <c r="AP32" s="117"/>
    </row>
    <row r="33" spans="1:42" ht="21.75" customHeight="1" thickTop="1" thickBot="1" x14ac:dyDescent="0.35">
      <c r="A33" s="51"/>
      <c r="B33" s="295" t="s">
        <v>36</v>
      </c>
      <c r="C33" s="296"/>
      <c r="D33" s="296"/>
      <c r="E33" s="297"/>
      <c r="F33" s="23"/>
      <c r="G33" s="23"/>
      <c r="H33" s="53"/>
      <c r="I33" s="56"/>
      <c r="J33" s="55"/>
      <c r="K33" s="23"/>
      <c r="L33" s="23"/>
      <c r="M33" s="23"/>
      <c r="N33" s="23"/>
      <c r="O33" s="23"/>
      <c r="P33" s="79"/>
      <c r="Q33" s="57"/>
      <c r="R33" s="55"/>
      <c r="S33" s="54"/>
      <c r="T33" s="23"/>
      <c r="U33" s="330"/>
      <c r="V33" s="316"/>
      <c r="W33" s="72"/>
      <c r="X33" s="77"/>
      <c r="Y33" s="77"/>
      <c r="Z33" s="38"/>
      <c r="AA33" s="30"/>
      <c r="AB33" s="31"/>
      <c r="AC33" s="31"/>
      <c r="AD33" s="31"/>
      <c r="AE33" s="31"/>
      <c r="AF33" s="31"/>
      <c r="AG33" s="31"/>
      <c r="AH33" s="31"/>
      <c r="AI33" s="31"/>
      <c r="AJ33" s="32"/>
      <c r="AK33" s="38"/>
      <c r="AL33" s="294"/>
      <c r="AM33" s="294"/>
      <c r="AN33" s="77"/>
      <c r="AO33" s="38"/>
      <c r="AP33" s="117"/>
    </row>
    <row r="34" spans="1:42" ht="21.75" customHeight="1" thickTop="1" thickBot="1" x14ac:dyDescent="0.3">
      <c r="A34" s="51"/>
      <c r="B34" s="81"/>
      <c r="C34" s="87" t="s">
        <v>24</v>
      </c>
      <c r="D34" s="25">
        <f>P27+1.25</f>
        <v>37.25</v>
      </c>
      <c r="E34" s="82"/>
      <c r="F34" s="58" t="s">
        <v>6</v>
      </c>
      <c r="G34" s="13">
        <f>D26</f>
        <v>30</v>
      </c>
      <c r="H34" s="57">
        <f>G34*25.4</f>
        <v>762</v>
      </c>
      <c r="I34" s="56"/>
      <c r="J34" s="55"/>
      <c r="K34" s="23"/>
      <c r="L34" s="23"/>
      <c r="M34" s="23"/>
      <c r="N34" s="23"/>
      <c r="O34" s="12">
        <f>N26+G34</f>
        <v>77.59375</v>
      </c>
      <c r="P34" s="57">
        <f>O34*25.4</f>
        <v>1970.8812499999999</v>
      </c>
      <c r="Q34" s="23"/>
      <c r="R34" s="55"/>
      <c r="S34" s="54"/>
      <c r="T34" s="23"/>
      <c r="U34" s="23"/>
      <c r="V34" s="52"/>
      <c r="W34" s="69"/>
      <c r="X34" s="38"/>
      <c r="Y34" s="13">
        <f>D26</f>
        <v>30</v>
      </c>
      <c r="Z34" s="103">
        <f>Y34*25.4</f>
        <v>762</v>
      </c>
      <c r="AA34" s="30"/>
      <c r="AB34" s="31"/>
      <c r="AC34" s="31"/>
      <c r="AD34" s="31"/>
      <c r="AE34" s="12">
        <f>AD26+Y34</f>
        <v>77.5</v>
      </c>
      <c r="AF34" s="39">
        <f>AE34*25.4</f>
        <v>1968.5</v>
      </c>
      <c r="AG34" s="31"/>
      <c r="AH34" s="31"/>
      <c r="AI34" s="31"/>
      <c r="AJ34" s="32"/>
      <c r="AK34" s="38"/>
      <c r="AL34" s="13">
        <f>AN25-AL17</f>
        <v>35.34375</v>
      </c>
      <c r="AM34" s="103">
        <f>AL34*25.4</f>
        <v>897.73124999999993</v>
      </c>
      <c r="AN34" s="38"/>
      <c r="AO34" s="38"/>
      <c r="AP34" s="117"/>
    </row>
    <row r="35" spans="1:42" ht="21.75" customHeight="1" thickTop="1" thickBot="1" x14ac:dyDescent="0.3">
      <c r="A35" s="51"/>
      <c r="B35" s="81"/>
      <c r="C35" s="23"/>
      <c r="D35" s="20"/>
      <c r="E35" s="82"/>
      <c r="F35" s="23"/>
      <c r="G35" s="23"/>
      <c r="H35" s="53"/>
      <c r="I35" s="56"/>
      <c r="J35" s="55"/>
      <c r="K35" s="23"/>
      <c r="L35" s="23"/>
      <c r="M35" s="23"/>
      <c r="N35" s="23"/>
      <c r="O35" s="23"/>
      <c r="P35" s="23"/>
      <c r="Q35" s="23"/>
      <c r="R35" s="55"/>
      <c r="S35" s="54"/>
      <c r="T35" s="23"/>
      <c r="U35" s="23"/>
      <c r="V35" s="52"/>
      <c r="W35" s="69"/>
      <c r="X35" s="38"/>
      <c r="Y35" s="38"/>
      <c r="Z35" s="38"/>
      <c r="AA35" s="30"/>
      <c r="AB35" s="31"/>
      <c r="AC35" s="31"/>
      <c r="AD35" s="31"/>
      <c r="AE35" s="31"/>
      <c r="AF35" s="31"/>
      <c r="AG35" s="31"/>
      <c r="AH35" s="31"/>
      <c r="AI35" s="31"/>
      <c r="AJ35" s="32"/>
      <c r="AK35" s="38"/>
      <c r="AL35" s="38"/>
      <c r="AM35" s="38"/>
      <c r="AN35" s="38"/>
      <c r="AO35" s="38"/>
      <c r="AP35" s="117"/>
    </row>
    <row r="36" spans="1:42" ht="21.75" customHeight="1" thickTop="1" thickBot="1" x14ac:dyDescent="0.3">
      <c r="A36" s="51"/>
      <c r="B36" s="81"/>
      <c r="C36" s="87" t="s">
        <v>25</v>
      </c>
      <c r="D36" s="25" t="s">
        <v>13</v>
      </c>
      <c r="E36" s="82"/>
      <c r="F36" s="23"/>
      <c r="G36" s="23"/>
      <c r="H36" s="53"/>
      <c r="I36" s="56"/>
      <c r="J36" s="55"/>
      <c r="K36" s="23"/>
      <c r="L36" s="23"/>
      <c r="M36" s="23"/>
      <c r="N36" s="23"/>
      <c r="O36" s="23"/>
      <c r="P36" s="23"/>
      <c r="Q36" s="23"/>
      <c r="R36" s="55"/>
      <c r="S36" s="54"/>
      <c r="T36" s="23"/>
      <c r="U36" s="23"/>
      <c r="V36" s="52"/>
      <c r="W36" s="69"/>
      <c r="X36" s="38"/>
      <c r="Y36" s="38"/>
      <c r="Z36" s="38"/>
      <c r="AA36" s="30"/>
      <c r="AB36" s="31"/>
      <c r="AC36" s="31"/>
      <c r="AD36" s="31"/>
      <c r="AE36" s="31"/>
      <c r="AF36" s="31"/>
      <c r="AG36" s="31"/>
      <c r="AH36" s="31"/>
      <c r="AI36" s="31"/>
      <c r="AJ36" s="32"/>
      <c r="AK36" s="38"/>
      <c r="AL36" s="38"/>
      <c r="AM36" s="38"/>
      <c r="AN36" s="38"/>
      <c r="AO36" s="38"/>
      <c r="AP36" s="117"/>
    </row>
    <row r="37" spans="1:42" ht="21.75" customHeight="1" thickTop="1" thickBot="1" x14ac:dyDescent="0.3">
      <c r="A37" s="51"/>
      <c r="B37" s="81"/>
      <c r="C37" s="23"/>
      <c r="D37" s="20" t="str">
        <f>IF(D36="N/A","N/A",(D36*25.4))</f>
        <v>N/A</v>
      </c>
      <c r="E37" s="82"/>
      <c r="F37" s="23"/>
      <c r="G37" s="23"/>
      <c r="H37" s="53"/>
      <c r="I37" s="56"/>
      <c r="J37" s="55"/>
      <c r="K37" s="23"/>
      <c r="L37" s="23"/>
      <c r="M37" s="23"/>
      <c r="N37" s="23"/>
      <c r="O37" s="23"/>
      <c r="P37" s="23"/>
      <c r="Q37" s="23"/>
      <c r="R37" s="55"/>
      <c r="S37" s="54"/>
      <c r="T37" s="23"/>
      <c r="U37" s="23"/>
      <c r="V37" s="52"/>
      <c r="W37" s="69"/>
      <c r="X37" s="38"/>
      <c r="Y37" s="38"/>
      <c r="Z37" s="38"/>
      <c r="AA37" s="30"/>
      <c r="AB37" s="31"/>
      <c r="AC37" s="31"/>
      <c r="AD37" s="31"/>
      <c r="AE37" s="31"/>
      <c r="AF37" s="31"/>
      <c r="AG37" s="31"/>
      <c r="AH37" s="31"/>
      <c r="AI37" s="31"/>
      <c r="AJ37" s="32"/>
      <c r="AK37" s="38"/>
      <c r="AL37" s="38"/>
      <c r="AM37" s="38"/>
      <c r="AN37" s="38"/>
      <c r="AO37" s="38"/>
      <c r="AP37" s="117"/>
    </row>
    <row r="38" spans="1:42" ht="21.75" customHeight="1" thickTop="1" thickBot="1" x14ac:dyDescent="0.3">
      <c r="A38" s="51"/>
      <c r="B38" s="81"/>
      <c r="C38" s="87" t="s">
        <v>2</v>
      </c>
      <c r="D38" s="26">
        <f>D18+13/16</f>
        <v>85</v>
      </c>
      <c r="E38" s="82"/>
      <c r="F38" s="7"/>
      <c r="G38" s="7"/>
      <c r="H38" s="7"/>
      <c r="I38" s="56"/>
      <c r="J38" s="55"/>
      <c r="K38" s="23"/>
      <c r="L38" s="23"/>
      <c r="M38" s="23"/>
      <c r="N38" s="23"/>
      <c r="O38" s="23"/>
      <c r="P38" s="23"/>
      <c r="Q38" s="23"/>
      <c r="R38" s="55"/>
      <c r="S38" s="54"/>
      <c r="T38" s="23"/>
      <c r="U38" s="23"/>
      <c r="V38" s="52"/>
      <c r="W38" s="69"/>
      <c r="X38" s="38"/>
      <c r="Y38" s="80"/>
      <c r="Z38" s="103"/>
      <c r="AA38" s="30"/>
      <c r="AB38" s="31"/>
      <c r="AC38" s="31"/>
      <c r="AD38" s="31"/>
      <c r="AE38" s="31"/>
      <c r="AF38" s="31"/>
      <c r="AG38" s="31"/>
      <c r="AH38" s="31"/>
      <c r="AI38" s="31"/>
      <c r="AJ38" s="32"/>
      <c r="AK38" s="38"/>
      <c r="AL38" s="38"/>
      <c r="AM38" s="38"/>
      <c r="AN38" s="38"/>
      <c r="AO38" s="38"/>
      <c r="AP38" s="117"/>
    </row>
    <row r="39" spans="1:42" ht="21.75" customHeight="1" thickTop="1" thickBot="1" x14ac:dyDescent="0.3">
      <c r="A39" s="51"/>
      <c r="B39" s="83"/>
      <c r="C39" s="84"/>
      <c r="D39" s="85">
        <f>D38*25.4</f>
        <v>2159</v>
      </c>
      <c r="E39" s="86"/>
      <c r="F39" s="23"/>
      <c r="G39" s="23"/>
      <c r="H39" s="53"/>
      <c r="I39" s="56"/>
      <c r="J39" s="55"/>
      <c r="K39" s="23"/>
      <c r="L39" s="23"/>
      <c r="M39" s="23"/>
      <c r="N39" s="23"/>
      <c r="O39" s="23"/>
      <c r="P39" s="23"/>
      <c r="Q39" s="23"/>
      <c r="R39" s="55"/>
      <c r="S39" s="54"/>
      <c r="T39" s="23"/>
      <c r="U39" s="23"/>
      <c r="V39" s="52"/>
      <c r="W39" s="69"/>
      <c r="X39" s="38"/>
      <c r="Y39" s="38"/>
      <c r="Z39" s="38"/>
      <c r="AA39" s="30"/>
      <c r="AB39" s="31"/>
      <c r="AC39" s="31"/>
      <c r="AD39" s="31"/>
      <c r="AE39" s="31"/>
      <c r="AF39" s="31"/>
      <c r="AG39" s="31"/>
      <c r="AH39" s="31"/>
      <c r="AI39" s="31"/>
      <c r="AJ39" s="32"/>
      <c r="AK39" s="38"/>
      <c r="AL39" s="38"/>
      <c r="AM39" s="38"/>
      <c r="AN39" s="38"/>
      <c r="AO39" s="38"/>
      <c r="AP39" s="117"/>
    </row>
    <row r="40" spans="1:42" ht="21.75" customHeight="1" thickTop="1" thickBot="1" x14ac:dyDescent="0.3">
      <c r="A40" s="51"/>
      <c r="B40" s="23"/>
      <c r="C40" s="23"/>
      <c r="D40" s="23"/>
      <c r="E40" s="23"/>
      <c r="F40" s="58" t="s">
        <v>3</v>
      </c>
      <c r="G40" s="13">
        <f>D23</f>
        <v>4.84375</v>
      </c>
      <c r="H40" s="57">
        <f>G40*25.4</f>
        <v>123.03125</v>
      </c>
      <c r="I40" s="56"/>
      <c r="J40" s="55"/>
      <c r="K40" s="23"/>
      <c r="L40" s="23"/>
      <c r="M40" s="23"/>
      <c r="N40" s="23"/>
      <c r="O40" s="23"/>
      <c r="P40" s="23"/>
      <c r="Q40" s="23"/>
      <c r="R40" s="55"/>
      <c r="S40" s="54"/>
      <c r="T40" s="23"/>
      <c r="U40" s="23"/>
      <c r="V40" s="52"/>
      <c r="W40" s="306">
        <f>G40-D21+3/32</f>
        <v>4.1875</v>
      </c>
      <c r="X40" s="347"/>
      <c r="Y40" s="115">
        <f>W40*25.4</f>
        <v>106.3625</v>
      </c>
      <c r="Z40" s="80"/>
      <c r="AA40" s="33"/>
      <c r="AB40" s="34"/>
      <c r="AC40" s="34"/>
      <c r="AD40" s="34"/>
      <c r="AE40" s="34"/>
      <c r="AF40" s="34"/>
      <c r="AG40" s="34"/>
      <c r="AH40" s="34"/>
      <c r="AI40" s="34"/>
      <c r="AJ40" s="35"/>
      <c r="AK40" s="38"/>
      <c r="AL40" s="38"/>
      <c r="AM40" s="38"/>
      <c r="AN40" s="38"/>
      <c r="AO40" s="38"/>
      <c r="AP40" s="117"/>
    </row>
    <row r="41" spans="1:42" ht="8.25" customHeight="1" thickTop="1" x14ac:dyDescent="0.25">
      <c r="A41" s="51"/>
      <c r="B41" s="23"/>
      <c r="C41" s="23"/>
      <c r="D41" s="23"/>
      <c r="E41" s="23"/>
      <c r="F41" s="23"/>
      <c r="G41" s="23"/>
      <c r="H41" s="53"/>
      <c r="I41" s="56"/>
      <c r="J41" s="55"/>
      <c r="K41" s="23"/>
      <c r="L41" s="23"/>
      <c r="M41" s="23"/>
      <c r="N41" s="23"/>
      <c r="O41" s="23"/>
      <c r="P41" s="23"/>
      <c r="Q41" s="23"/>
      <c r="R41" s="55"/>
      <c r="S41" s="54"/>
      <c r="T41" s="23"/>
      <c r="U41" s="23"/>
      <c r="V41" s="52"/>
      <c r="W41" s="69"/>
      <c r="X41" s="38"/>
      <c r="Y41" s="38"/>
      <c r="Z41" s="38"/>
      <c r="AA41" s="38"/>
      <c r="AB41" s="38"/>
      <c r="AC41" s="38"/>
      <c r="AD41" s="38"/>
      <c r="AE41" s="38"/>
      <c r="AF41" s="38"/>
      <c r="AG41" s="38"/>
      <c r="AH41" s="38"/>
      <c r="AI41" s="38"/>
      <c r="AJ41" s="38"/>
      <c r="AK41" s="38"/>
      <c r="AL41" s="38"/>
      <c r="AM41" s="38"/>
      <c r="AN41" s="38"/>
      <c r="AO41" s="38"/>
      <c r="AP41" s="117"/>
    </row>
    <row r="42" spans="1:42" ht="12" customHeight="1" thickBot="1" x14ac:dyDescent="0.3">
      <c r="A42" s="51"/>
      <c r="B42" s="23"/>
      <c r="C42" s="23"/>
      <c r="D42" s="23"/>
      <c r="E42" s="23"/>
      <c r="F42" s="23"/>
      <c r="G42" s="23"/>
      <c r="H42" s="5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52"/>
      <c r="W42" s="80"/>
      <c r="X42" s="80"/>
      <c r="Y42" s="80"/>
      <c r="Z42" s="38"/>
      <c r="AA42" s="38"/>
      <c r="AB42" s="38"/>
      <c r="AC42" s="38"/>
      <c r="AD42" s="38"/>
      <c r="AE42" s="38"/>
      <c r="AF42" s="38"/>
      <c r="AG42" s="38"/>
      <c r="AH42" s="38"/>
      <c r="AI42" s="38"/>
      <c r="AJ42" s="38"/>
      <c r="AK42" s="38"/>
      <c r="AL42" s="38"/>
      <c r="AM42" s="38"/>
      <c r="AN42" s="38"/>
      <c r="AO42" s="38"/>
      <c r="AP42" s="117"/>
    </row>
    <row r="43" spans="1:42" ht="21.75" customHeight="1" thickTop="1" thickBot="1" x14ac:dyDescent="0.3">
      <c r="A43" s="51"/>
      <c r="B43" s="23"/>
      <c r="C43" s="23"/>
      <c r="D43" s="23"/>
      <c r="E43" s="23"/>
      <c r="F43" s="23"/>
      <c r="G43" s="23"/>
      <c r="H43" s="53"/>
      <c r="I43" s="23"/>
      <c r="J43" s="23"/>
      <c r="K43" s="23"/>
      <c r="L43" s="324" t="s">
        <v>28</v>
      </c>
      <c r="M43" s="324"/>
      <c r="N43" s="325"/>
      <c r="O43" s="24" t="s">
        <v>13</v>
      </c>
      <c r="P43" s="23"/>
      <c r="Q43" s="23"/>
      <c r="R43" s="23"/>
      <c r="S43" s="23"/>
      <c r="T43" s="23"/>
      <c r="U43" s="23"/>
      <c r="V43" s="52"/>
      <c r="W43" s="306">
        <f>D21</f>
        <v>0.75</v>
      </c>
      <c r="X43" s="307"/>
      <c r="Y43" s="80"/>
      <c r="Z43" s="107" t="s">
        <v>47</v>
      </c>
      <c r="AA43" s="80"/>
      <c r="AB43" s="80"/>
      <c r="AC43" s="80"/>
      <c r="AD43" s="95" t="s">
        <v>49</v>
      </c>
      <c r="AE43" s="95"/>
      <c r="AF43" s="95"/>
      <c r="AG43" s="289" t="s">
        <v>45</v>
      </c>
      <c r="AH43" s="289"/>
      <c r="AI43" s="289"/>
      <c r="AJ43" s="289"/>
      <c r="AK43" s="95"/>
      <c r="AL43" s="38"/>
      <c r="AM43" s="289" t="s">
        <v>74</v>
      </c>
      <c r="AN43" s="289"/>
      <c r="AO43" s="38"/>
      <c r="AP43" s="117"/>
    </row>
    <row r="44" spans="1:42" ht="21.75" customHeight="1" thickTop="1" thickBot="1" x14ac:dyDescent="0.3">
      <c r="A44" s="281" t="s">
        <v>37</v>
      </c>
      <c r="B44" s="282"/>
      <c r="C44" s="283"/>
      <c r="D44" s="124">
        <f>IF(OR(D16="435D",D16="435DR",D16="435DHW"),9/32,3/8)</f>
        <v>0.28125</v>
      </c>
      <c r="E44" s="23"/>
      <c r="F44" s="23"/>
      <c r="G44" s="23"/>
      <c r="H44" s="53"/>
      <c r="I44" s="7"/>
      <c r="J44" s="151"/>
      <c r="K44" s="151"/>
      <c r="L44" s="151"/>
      <c r="M44" s="151"/>
      <c r="N44" s="151"/>
      <c r="O44" s="151"/>
      <c r="P44" s="151"/>
      <c r="Q44" s="151"/>
      <c r="R44" s="23"/>
      <c r="S44" s="23"/>
      <c r="T44" s="23"/>
      <c r="U44" s="23"/>
      <c r="V44" s="52"/>
      <c r="W44" s="335" t="s">
        <v>34</v>
      </c>
      <c r="X44" s="336"/>
      <c r="Y44" s="343" t="s">
        <v>48</v>
      </c>
      <c r="Z44" s="138"/>
      <c r="AA44" s="110" t="str">
        <f>IF(D16="435D","Yes",IF(D16="440D","Yes","N/A"))</f>
        <v>Yes</v>
      </c>
      <c r="AB44" s="108">
        <v>0.1</v>
      </c>
      <c r="AC44" s="98">
        <f>AD44*25.4</f>
        <v>909.63749999999993</v>
      </c>
      <c r="AD44" s="96">
        <f>D29-0.1875</f>
        <v>35.8125</v>
      </c>
      <c r="AE44" s="300" t="s">
        <v>22</v>
      </c>
      <c r="AF44" s="301"/>
      <c r="AG44" s="92" t="s">
        <v>41</v>
      </c>
      <c r="AH44" s="93" t="s">
        <v>33</v>
      </c>
      <c r="AI44" s="80"/>
      <c r="AJ44" s="92" t="s">
        <v>41</v>
      </c>
      <c r="AK44" s="93" t="s">
        <v>42</v>
      </c>
      <c r="AL44" s="38"/>
      <c r="AM44" s="142"/>
      <c r="AN44" s="106" t="s">
        <v>75</v>
      </c>
      <c r="AO44" s="38"/>
      <c r="AP44" s="117"/>
    </row>
    <row r="45" spans="1:42" ht="21.75" customHeight="1" thickTop="1" thickBot="1" x14ac:dyDescent="0.3">
      <c r="A45" s="51"/>
      <c r="B45" s="314" t="s">
        <v>38</v>
      </c>
      <c r="C45" s="314"/>
      <c r="D45" s="314"/>
      <c r="E45" s="23"/>
      <c r="F45" s="23"/>
      <c r="G45" s="23"/>
      <c r="H45" s="53"/>
      <c r="I45" s="151"/>
      <c r="J45" s="151"/>
      <c r="K45" s="151"/>
      <c r="L45" s="346" t="s">
        <v>91</v>
      </c>
      <c r="M45" s="346"/>
      <c r="N45" s="346"/>
      <c r="O45" s="346"/>
      <c r="P45" s="151"/>
      <c r="Q45" s="151"/>
      <c r="R45" s="23"/>
      <c r="S45" s="23"/>
      <c r="T45" s="23"/>
      <c r="U45" s="23"/>
      <c r="V45" s="52"/>
      <c r="W45" s="69"/>
      <c r="X45" s="38"/>
      <c r="Y45" s="344"/>
      <c r="Z45" s="138"/>
      <c r="AA45" s="110" t="str">
        <f>IF(D16="435D","Yes","N/A")</f>
        <v>Yes</v>
      </c>
      <c r="AB45" s="108">
        <v>0.123</v>
      </c>
      <c r="AC45" s="99" t="str">
        <f>IF(AD45="NONE","NONE",(AD45*25.4))</f>
        <v>NONE</v>
      </c>
      <c r="AD45" s="96" t="str">
        <f>IF(D31="NONE","NONE",D31-0.09375)</f>
        <v>NONE</v>
      </c>
      <c r="AE45" s="300" t="s">
        <v>23</v>
      </c>
      <c r="AF45" s="301"/>
      <c r="AG45" s="92" t="s">
        <v>41</v>
      </c>
      <c r="AH45" s="93" t="s">
        <v>33</v>
      </c>
      <c r="AI45" s="80"/>
      <c r="AJ45" s="92"/>
      <c r="AK45" s="93" t="s">
        <v>42</v>
      </c>
      <c r="AL45" s="38"/>
      <c r="AM45" s="142"/>
      <c r="AN45" s="106" t="s">
        <v>76</v>
      </c>
      <c r="AO45" s="38"/>
      <c r="AP45" s="117"/>
    </row>
    <row r="46" spans="1:42" ht="21.75" customHeight="1" thickTop="1" thickBot="1" x14ac:dyDescent="0.3">
      <c r="A46" s="51"/>
      <c r="B46" s="314"/>
      <c r="C46" s="314"/>
      <c r="D46" s="314"/>
      <c r="E46" s="23"/>
      <c r="F46" s="23"/>
      <c r="G46" s="23"/>
      <c r="H46" s="53"/>
      <c r="I46" s="151"/>
      <c r="J46" s="151"/>
      <c r="K46" s="151"/>
      <c r="L46" s="151"/>
      <c r="M46" s="151"/>
      <c r="N46" s="151"/>
      <c r="O46" s="151"/>
      <c r="P46" s="151"/>
      <c r="Q46" s="151"/>
      <c r="R46" s="23"/>
      <c r="S46" s="23"/>
      <c r="T46" s="23"/>
      <c r="U46" s="23"/>
      <c r="V46" s="52"/>
      <c r="W46" s="69"/>
      <c r="X46" s="38"/>
      <c r="Y46" s="344"/>
      <c r="Z46" s="138"/>
      <c r="AA46" s="110" t="str">
        <f>IF(D16="440D","Yes","N/A")</f>
        <v>N/A</v>
      </c>
      <c r="AB46" s="108">
        <v>0.13</v>
      </c>
      <c r="AC46" s="99" t="str">
        <f t="shared" ref="AC46" si="1">IF(AD46="NONE","NONE",(AD46*25.4))</f>
        <v>NONE</v>
      </c>
      <c r="AD46" s="96" t="str">
        <f>IF(D31="NONE","NONE",D29-5/32)</f>
        <v>NONE</v>
      </c>
      <c r="AE46" s="300" t="s">
        <v>43</v>
      </c>
      <c r="AF46" s="301"/>
      <c r="AG46" s="92" t="s">
        <v>41</v>
      </c>
      <c r="AH46" s="93" t="s">
        <v>33</v>
      </c>
      <c r="AI46" s="80"/>
      <c r="AJ46" s="92" t="s">
        <v>41</v>
      </c>
      <c r="AK46" s="93" t="s">
        <v>42</v>
      </c>
      <c r="AL46" s="38"/>
      <c r="AM46" s="142"/>
      <c r="AN46" s="106" t="s">
        <v>77</v>
      </c>
      <c r="AO46" s="38"/>
      <c r="AP46" s="117"/>
    </row>
    <row r="47" spans="1:42" ht="21.75" customHeight="1" thickTop="1" thickBot="1" x14ac:dyDescent="0.3">
      <c r="A47" s="51"/>
      <c r="B47" s="314"/>
      <c r="C47" s="314"/>
      <c r="D47" s="314"/>
      <c r="E47" s="23"/>
      <c r="F47" s="23"/>
      <c r="G47" s="23"/>
      <c r="H47" s="53"/>
      <c r="I47" s="322" t="s">
        <v>39</v>
      </c>
      <c r="J47" s="322"/>
      <c r="K47" s="322"/>
      <c r="L47" s="322"/>
      <c r="M47" s="322"/>
      <c r="N47" s="322"/>
      <c r="O47" s="322"/>
      <c r="P47" s="322"/>
      <c r="Q47" s="322"/>
      <c r="R47" s="23"/>
      <c r="S47" s="23"/>
      <c r="T47" s="23"/>
      <c r="U47" s="23"/>
      <c r="V47" s="52"/>
      <c r="W47" s="69"/>
      <c r="X47" s="38"/>
      <c r="Y47" s="344"/>
      <c r="Z47" s="138"/>
      <c r="AA47" s="110" t="str">
        <f>IF(D16="445D","Yes","N/A")</f>
        <v>N/A</v>
      </c>
      <c r="AB47" s="108">
        <v>0.13400000000000001</v>
      </c>
      <c r="AC47" s="99"/>
      <c r="AD47" s="91" t="s">
        <v>13</v>
      </c>
      <c r="AE47" s="300" t="s">
        <v>44</v>
      </c>
      <c r="AF47" s="301"/>
      <c r="AG47" s="92" t="s">
        <v>41</v>
      </c>
      <c r="AH47" s="93" t="s">
        <v>33</v>
      </c>
      <c r="AI47" s="80"/>
      <c r="AJ47" s="92" t="s">
        <v>41</v>
      </c>
      <c r="AK47" s="93" t="s">
        <v>42</v>
      </c>
      <c r="AL47" s="38"/>
      <c r="AM47" s="142"/>
      <c r="AN47" s="106" t="s">
        <v>78</v>
      </c>
      <c r="AO47" s="38"/>
      <c r="AP47" s="117"/>
    </row>
    <row r="48" spans="1:42" ht="21.75" customHeight="1" thickTop="1" thickBot="1" x14ac:dyDescent="0.3">
      <c r="A48" s="51"/>
      <c r="B48" s="23"/>
      <c r="C48" s="23"/>
      <c r="D48" s="23"/>
      <c r="E48" s="23"/>
      <c r="F48" s="23"/>
      <c r="G48" s="23"/>
      <c r="H48" s="53"/>
      <c r="I48" s="317" t="s">
        <v>40</v>
      </c>
      <c r="J48" s="318"/>
      <c r="K48" s="318"/>
      <c r="L48" s="318"/>
      <c r="M48" s="318"/>
      <c r="N48" s="318"/>
      <c r="O48" s="318"/>
      <c r="P48" s="318"/>
      <c r="Q48" s="318"/>
      <c r="R48" s="23"/>
      <c r="S48" s="23"/>
      <c r="T48" s="23"/>
      <c r="U48" s="23"/>
      <c r="V48" s="52"/>
      <c r="W48" s="69"/>
      <c r="X48" s="38"/>
      <c r="Y48" s="344"/>
      <c r="Z48" s="138"/>
      <c r="AA48" s="110" t="str">
        <f>IF(D16="450D","Yes","N/A")</f>
        <v>N/A</v>
      </c>
      <c r="AB48" s="108">
        <v>0.14000000000000001</v>
      </c>
      <c r="AC48" s="98">
        <f>AD48*25.4</f>
        <v>4.7624999999999993</v>
      </c>
      <c r="AD48" s="91">
        <f>IF(OR(D16="435D",D16="435DR",D16="435DHW"),3/16,1/4)</f>
        <v>0.1875</v>
      </c>
      <c r="AE48" s="93" t="s">
        <v>37</v>
      </c>
      <c r="AF48" s="94"/>
      <c r="AG48" s="97"/>
      <c r="AH48" s="90"/>
      <c r="AI48" s="93"/>
      <c r="AJ48" s="97"/>
      <c r="AK48" s="93"/>
      <c r="AL48" s="38"/>
      <c r="AM48" s="38"/>
      <c r="AN48" s="38"/>
      <c r="AO48" s="38"/>
      <c r="AP48" s="117"/>
    </row>
    <row r="49" spans="1:42" ht="21.75" customHeight="1" thickTop="1" thickBot="1" x14ac:dyDescent="0.3">
      <c r="A49" s="51"/>
      <c r="B49" s="23"/>
      <c r="C49" s="23"/>
      <c r="D49" s="23"/>
      <c r="E49" s="23"/>
      <c r="F49" s="23"/>
      <c r="G49" s="23"/>
      <c r="H49" s="53"/>
      <c r="I49" s="318"/>
      <c r="J49" s="318"/>
      <c r="K49" s="318"/>
      <c r="L49" s="318"/>
      <c r="M49" s="318"/>
      <c r="N49" s="318"/>
      <c r="O49" s="318"/>
      <c r="P49" s="318"/>
      <c r="Q49" s="318"/>
      <c r="R49" s="23"/>
      <c r="S49" s="23"/>
      <c r="T49" s="23"/>
      <c r="U49" s="23"/>
      <c r="V49" s="52"/>
      <c r="W49" s="69"/>
      <c r="X49" s="38"/>
      <c r="Y49" s="344"/>
      <c r="Z49" s="138"/>
      <c r="AA49" s="110" t="str">
        <f>IF(D16="445D","Yes","N/A")</f>
        <v>N/A</v>
      </c>
      <c r="AB49" s="108">
        <v>0.18</v>
      </c>
      <c r="AC49" s="98"/>
      <c r="AD49" s="91" t="str">
        <f>IF(D16="435D","1/4 Rad.",IF(D16="440D","1/4 Rad.","Square"))</f>
        <v>1/4 Rad.</v>
      </c>
      <c r="AE49" s="93" t="s">
        <v>103</v>
      </c>
      <c r="AF49" s="90"/>
      <c r="AG49" s="132" t="str">
        <f>IF(D16="435D","5/8 Radius Available - order frame 435R","Std.")</f>
        <v>5/8 Radius Available - order frame 435R</v>
      </c>
      <c r="AH49" s="90"/>
      <c r="AI49" s="90"/>
      <c r="AJ49" s="90"/>
      <c r="AK49" s="90"/>
      <c r="AL49" s="38"/>
      <c r="AM49" s="38"/>
      <c r="AN49" s="38"/>
      <c r="AO49" s="38"/>
      <c r="AP49" s="117"/>
    </row>
    <row r="50" spans="1:42" ht="21.75" customHeight="1" thickTop="1" thickBot="1" x14ac:dyDescent="0.3">
      <c r="A50" s="61"/>
      <c r="B50" s="62"/>
      <c r="C50" s="62"/>
      <c r="D50" s="62"/>
      <c r="E50" s="62"/>
      <c r="F50" s="62"/>
      <c r="G50" s="62"/>
      <c r="H50" s="63"/>
      <c r="I50" s="319"/>
      <c r="J50" s="319"/>
      <c r="K50" s="319"/>
      <c r="L50" s="319"/>
      <c r="M50" s="319"/>
      <c r="N50" s="319"/>
      <c r="O50" s="319"/>
      <c r="P50" s="319"/>
      <c r="Q50" s="319"/>
      <c r="R50" s="62"/>
      <c r="S50" s="62"/>
      <c r="T50" s="62"/>
      <c r="U50" s="62"/>
      <c r="V50" s="64"/>
      <c r="W50" s="74"/>
      <c r="X50" s="75"/>
      <c r="Y50" s="345"/>
      <c r="Z50" s="139"/>
      <c r="AA50" s="111" t="str">
        <f>IF(D16="450D","Yes","N/A")</f>
        <v>N/A</v>
      </c>
      <c r="AB50" s="109">
        <v>0.19</v>
      </c>
      <c r="AC50" s="75"/>
      <c r="AD50" s="75"/>
      <c r="AE50" s="75"/>
      <c r="AF50" s="75"/>
      <c r="AG50" s="75"/>
      <c r="AH50" s="75"/>
      <c r="AI50" s="75"/>
      <c r="AJ50" s="75"/>
      <c r="AK50" s="75"/>
      <c r="AL50" s="75"/>
      <c r="AM50" s="75"/>
      <c r="AN50" s="75"/>
      <c r="AO50" s="75"/>
      <c r="AP50" s="118"/>
    </row>
    <row r="51" spans="1:42" ht="15.75" thickTop="1" x14ac:dyDescent="0.25"/>
  </sheetData>
  <sheetProtection algorithmName="SHA-512" hashValue="AaIX20APbwAz+ABZ0mjcXxt33v/gjEuek1zczL6RDRyTg1mS/DEPktQEqDyU+yw2djxDPAumTRH2c5/QcwS+FQ==" saltValue="lszMIWRLUzA+gH7YZu3r5Q==" spinCount="100000" sheet="1" formatCells="0" formatColumns="0" formatRows="0" insertColumns="0" insertRows="0" insertHyperlinks="0" deleteColumns="0" deleteRows="0" sort="0" autoFilter="0" pivotTables="0"/>
  <mergeCells count="46">
    <mergeCell ref="I48:Q50"/>
    <mergeCell ref="A5:G6"/>
    <mergeCell ref="W5:AC6"/>
    <mergeCell ref="L45:O45"/>
    <mergeCell ref="W40:X40"/>
    <mergeCell ref="P25:P26"/>
    <mergeCell ref="B33:E33"/>
    <mergeCell ref="U33:V33"/>
    <mergeCell ref="C17:E17"/>
    <mergeCell ref="W7:X7"/>
    <mergeCell ref="AB7:AD7"/>
    <mergeCell ref="B45:D47"/>
    <mergeCell ref="U15:V15"/>
    <mergeCell ref="AE45:AF45"/>
    <mergeCell ref="AE46:AF46"/>
    <mergeCell ref="I47:Q47"/>
    <mergeCell ref="AE47:AF47"/>
    <mergeCell ref="C20:E20"/>
    <mergeCell ref="C28:E28"/>
    <mergeCell ref="W43:X43"/>
    <mergeCell ref="W44:X44"/>
    <mergeCell ref="L43:N43"/>
    <mergeCell ref="AG43:AJ43"/>
    <mergeCell ref="AM43:AN43"/>
    <mergeCell ref="AE44:AF44"/>
    <mergeCell ref="AG17:AI17"/>
    <mergeCell ref="U18:V18"/>
    <mergeCell ref="AL18:AM18"/>
    <mergeCell ref="AL30:AM30"/>
    <mergeCell ref="AL33:AM33"/>
    <mergeCell ref="H3:U3"/>
    <mergeCell ref="AE9:AF9"/>
    <mergeCell ref="U30:V30"/>
    <mergeCell ref="A44:C44"/>
    <mergeCell ref="Y44:Y50"/>
    <mergeCell ref="AE7:AO7"/>
    <mergeCell ref="I8:S8"/>
    <mergeCell ref="AE8:AF8"/>
    <mergeCell ref="AG8:AI8"/>
    <mergeCell ref="AJ8:AL8"/>
    <mergeCell ref="AM8:AO8"/>
    <mergeCell ref="AG9:AI9"/>
    <mergeCell ref="AJ9:AL9"/>
    <mergeCell ref="AM9:AO9"/>
    <mergeCell ref="D15:E15"/>
    <mergeCell ref="AL15:AM15"/>
  </mergeCells>
  <dataValidations count="5">
    <dataValidation type="list" allowBlank="1" showInputMessage="1" showErrorMessage="1" sqref="D31" xr:uid="{00000000-0002-0000-0400-000000000000}">
      <formula1>inactwidth</formula1>
    </dataValidation>
    <dataValidation type="list" allowBlank="1" showInputMessage="1" showErrorMessage="1" sqref="D29" xr:uid="{00000000-0002-0000-0400-000001000000}">
      <formula1>actwidth</formula1>
    </dataValidation>
    <dataValidation type="list" allowBlank="1" showInputMessage="1" showErrorMessage="1" sqref="D21" xr:uid="{00000000-0002-0000-0400-000002000000}">
      <formula1>ucut</formula1>
    </dataValidation>
    <dataValidation type="list" allowBlank="1" showInputMessage="1" showErrorMessage="1" sqref="D16" xr:uid="{00000000-0002-0000-0400-000003000000}">
      <formula1>dutchhinges</formula1>
    </dataValidation>
    <dataValidation type="list" allowBlank="1" showInputMessage="1" showErrorMessage="1" sqref="D18" xr:uid="{00000000-0002-0000-0400-000004000000}">
      <formula1>fourhnght</formula1>
    </dataValidation>
  </dataValidations>
  <pageMargins left="0.25" right="0.25" top="0.75" bottom="0.75" header="0.3" footer="0.3"/>
  <pageSetup scale="70" orientation="portrait" r:id="rId1"/>
  <ignoredErrors>
    <ignoredError sqref="N18 H26 H18 N26:O26" evalError="1"/>
    <ignoredError sqref="D24:D27" formulaRange="1"/>
  </ignoredErrors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V1910"/>
  <sheetViews>
    <sheetView topLeftCell="A10" workbookViewId="0">
      <selection activeCell="U41" sqref="U41"/>
    </sheetView>
  </sheetViews>
  <sheetFormatPr defaultRowHeight="15" x14ac:dyDescent="0.25"/>
  <cols>
    <col min="2" max="2" width="9.140625" style="6"/>
    <col min="5" max="5" width="9.140625" style="3"/>
    <col min="11" max="13" width="9.140625" style="6"/>
    <col min="19" max="20" width="9.140625" style="159"/>
  </cols>
  <sheetData>
    <row r="1" spans="1:22" x14ac:dyDescent="0.25">
      <c r="D1" s="1"/>
      <c r="F1" s="1"/>
      <c r="G1" s="1"/>
      <c r="J1" s="2"/>
      <c r="Q1" t="s">
        <v>0</v>
      </c>
    </row>
    <row r="2" spans="1:22" x14ac:dyDescent="0.25">
      <c r="A2" t="s">
        <v>1</v>
      </c>
      <c r="C2" t="s">
        <v>2</v>
      </c>
      <c r="D2" t="s">
        <v>3</v>
      </c>
      <c r="E2" s="3" t="s">
        <v>4</v>
      </c>
      <c r="F2" t="s">
        <v>5</v>
      </c>
      <c r="G2" t="s">
        <v>6</v>
      </c>
      <c r="H2" t="s">
        <v>7</v>
      </c>
      <c r="I2" s="3" t="s">
        <v>8</v>
      </c>
      <c r="J2" s="2"/>
      <c r="N2" t="s">
        <v>9</v>
      </c>
      <c r="O2" t="s">
        <v>10</v>
      </c>
      <c r="Q2" t="s">
        <v>11</v>
      </c>
    </row>
    <row r="3" spans="1:22" x14ac:dyDescent="0.25">
      <c r="A3" s="4">
        <v>235</v>
      </c>
      <c r="B3" s="6">
        <v>235</v>
      </c>
      <c r="C3" s="3">
        <v>36.1875</v>
      </c>
      <c r="D3" s="3">
        <v>10.09375</v>
      </c>
      <c r="E3" s="3">
        <v>16</v>
      </c>
      <c r="F3" s="3"/>
      <c r="G3" s="3"/>
      <c r="H3" s="3">
        <f>C3*0.5</f>
        <v>18.09375</v>
      </c>
      <c r="I3" s="3">
        <f t="shared" ref="I3:I172" si="0">C3-H3</f>
        <v>18.09375</v>
      </c>
      <c r="J3" s="2" t="s">
        <v>12</v>
      </c>
      <c r="K3" s="6" t="s">
        <v>121</v>
      </c>
      <c r="L3" s="6" t="s">
        <v>131</v>
      </c>
      <c r="M3" s="6" t="s">
        <v>135</v>
      </c>
      <c r="N3" s="3">
        <v>9.375E-2</v>
      </c>
      <c r="O3">
        <v>12</v>
      </c>
      <c r="Q3">
        <v>12</v>
      </c>
      <c r="S3" s="6">
        <v>235</v>
      </c>
      <c r="T3" s="159" t="s">
        <v>121</v>
      </c>
      <c r="U3" t="s">
        <v>131</v>
      </c>
      <c r="V3" t="s">
        <v>135</v>
      </c>
    </row>
    <row r="4" spans="1:22" x14ac:dyDescent="0.25">
      <c r="A4" t="s">
        <v>104</v>
      </c>
      <c r="B4" s="6">
        <v>235</v>
      </c>
      <c r="C4" s="3">
        <v>37.1875</v>
      </c>
      <c r="D4" s="3">
        <v>10.09375</v>
      </c>
      <c r="E4" s="3">
        <v>17</v>
      </c>
      <c r="F4" s="3"/>
      <c r="G4" s="3"/>
      <c r="H4" s="3">
        <f t="shared" ref="H4:H25" si="1">C4*0.5</f>
        <v>18.59375</v>
      </c>
      <c r="I4" s="3">
        <f t="shared" si="0"/>
        <v>18.59375</v>
      </c>
      <c r="J4" s="2" t="s">
        <v>12</v>
      </c>
      <c r="K4" s="6" t="s">
        <v>121</v>
      </c>
      <c r="L4" s="6" t="s">
        <v>131</v>
      </c>
      <c r="M4" s="6" t="s">
        <v>135</v>
      </c>
      <c r="N4" s="3">
        <v>0.125</v>
      </c>
      <c r="O4">
        <v>13</v>
      </c>
      <c r="Q4">
        <v>13</v>
      </c>
      <c r="S4" s="159" t="s">
        <v>104</v>
      </c>
      <c r="T4" s="159" t="s">
        <v>121</v>
      </c>
      <c r="U4" t="s">
        <v>132</v>
      </c>
      <c r="V4" t="s">
        <v>135</v>
      </c>
    </row>
    <row r="5" spans="1:22" x14ac:dyDescent="0.25">
      <c r="A5" t="s">
        <v>105</v>
      </c>
      <c r="B5" s="6">
        <v>235</v>
      </c>
      <c r="C5" s="3">
        <v>38.1875</v>
      </c>
      <c r="D5" s="3">
        <v>10.09375</v>
      </c>
      <c r="E5" s="3">
        <v>18</v>
      </c>
      <c r="F5" s="3"/>
      <c r="G5" s="3"/>
      <c r="H5" s="3">
        <f t="shared" si="1"/>
        <v>19.09375</v>
      </c>
      <c r="I5" s="3">
        <f t="shared" si="0"/>
        <v>19.09375</v>
      </c>
      <c r="J5" s="2" t="s">
        <v>12</v>
      </c>
      <c r="K5" s="6" t="s">
        <v>121</v>
      </c>
      <c r="L5" s="6" t="s">
        <v>131</v>
      </c>
      <c r="M5" s="6" t="s">
        <v>135</v>
      </c>
      <c r="N5" s="3">
        <v>0.25</v>
      </c>
      <c r="O5">
        <v>14</v>
      </c>
      <c r="Q5">
        <v>14</v>
      </c>
      <c r="S5" s="159" t="s">
        <v>105</v>
      </c>
      <c r="T5" s="159" t="s">
        <v>122</v>
      </c>
      <c r="U5" t="s">
        <v>131</v>
      </c>
      <c r="V5" t="s">
        <v>135</v>
      </c>
    </row>
    <row r="6" spans="1:22" x14ac:dyDescent="0.25">
      <c r="A6" s="4">
        <v>240</v>
      </c>
      <c r="B6" s="6">
        <v>235</v>
      </c>
      <c r="C6" s="3">
        <v>39.1875</v>
      </c>
      <c r="D6" s="3">
        <v>10.09375</v>
      </c>
      <c r="E6" s="3">
        <v>19</v>
      </c>
      <c r="F6" s="3"/>
      <c r="G6" s="3"/>
      <c r="H6" s="3">
        <f t="shared" si="1"/>
        <v>19.59375</v>
      </c>
      <c r="I6" s="3">
        <f t="shared" si="0"/>
        <v>19.59375</v>
      </c>
      <c r="J6" s="2" t="s">
        <v>12</v>
      </c>
      <c r="K6" s="6" t="s">
        <v>121</v>
      </c>
      <c r="L6" s="6" t="s">
        <v>131</v>
      </c>
      <c r="M6" s="6" t="s">
        <v>135</v>
      </c>
      <c r="N6" s="3">
        <v>0.375</v>
      </c>
      <c r="O6">
        <v>15</v>
      </c>
      <c r="Q6">
        <v>15</v>
      </c>
      <c r="S6" s="6">
        <v>240</v>
      </c>
      <c r="T6" s="159" t="s">
        <v>121</v>
      </c>
      <c r="U6" t="s">
        <v>131</v>
      </c>
      <c r="V6" t="s">
        <v>134</v>
      </c>
    </row>
    <row r="7" spans="1:22" x14ac:dyDescent="0.25">
      <c r="A7" t="s">
        <v>120</v>
      </c>
      <c r="B7" s="6">
        <v>235</v>
      </c>
      <c r="C7" s="3">
        <v>40.1875</v>
      </c>
      <c r="D7" s="3">
        <v>10.09375</v>
      </c>
      <c r="E7" s="3">
        <v>20</v>
      </c>
      <c r="F7" s="3"/>
      <c r="G7" s="3"/>
      <c r="H7" s="3">
        <f t="shared" si="1"/>
        <v>20.09375</v>
      </c>
      <c r="I7" s="3">
        <f t="shared" si="0"/>
        <v>20.09375</v>
      </c>
      <c r="J7" s="2" t="s">
        <v>12</v>
      </c>
      <c r="K7" s="6" t="s">
        <v>121</v>
      </c>
      <c r="L7" s="6" t="s">
        <v>131</v>
      </c>
      <c r="M7" s="6" t="s">
        <v>135</v>
      </c>
      <c r="N7" s="3">
        <v>0.5</v>
      </c>
      <c r="O7">
        <v>16</v>
      </c>
      <c r="Q7">
        <v>16</v>
      </c>
      <c r="S7" s="159" t="s">
        <v>120</v>
      </c>
      <c r="T7" s="159" t="s">
        <v>123</v>
      </c>
      <c r="U7" t="s">
        <v>131</v>
      </c>
      <c r="V7" t="s">
        <v>134</v>
      </c>
    </row>
    <row r="8" spans="1:22" x14ac:dyDescent="0.25">
      <c r="A8" s="4">
        <v>245</v>
      </c>
      <c r="B8" s="6">
        <v>235</v>
      </c>
      <c r="C8" s="3">
        <v>41.1875</v>
      </c>
      <c r="D8" s="3">
        <v>10.09375</v>
      </c>
      <c r="E8" s="3">
        <v>21</v>
      </c>
      <c r="F8" s="3"/>
      <c r="G8" s="3"/>
      <c r="H8" s="3">
        <f t="shared" si="1"/>
        <v>20.59375</v>
      </c>
      <c r="I8" s="3">
        <f t="shared" si="0"/>
        <v>20.59375</v>
      </c>
      <c r="J8" s="2" t="s">
        <v>12</v>
      </c>
      <c r="K8" s="6" t="s">
        <v>121</v>
      </c>
      <c r="L8" s="6" t="s">
        <v>131</v>
      </c>
      <c r="M8" s="6" t="s">
        <v>135</v>
      </c>
      <c r="N8" s="3">
        <v>0.625</v>
      </c>
      <c r="O8">
        <v>17</v>
      </c>
      <c r="Q8">
        <v>17</v>
      </c>
      <c r="S8" s="6">
        <v>245</v>
      </c>
      <c r="T8" s="159" t="s">
        <v>124</v>
      </c>
      <c r="U8" t="s">
        <v>133</v>
      </c>
      <c r="V8" t="s">
        <v>134</v>
      </c>
    </row>
    <row r="9" spans="1:22" x14ac:dyDescent="0.25">
      <c r="A9" t="s">
        <v>106</v>
      </c>
      <c r="B9" s="6">
        <v>235</v>
      </c>
      <c r="C9" s="3">
        <v>42.1875</v>
      </c>
      <c r="D9" s="3">
        <v>10.09375</v>
      </c>
      <c r="E9" s="3">
        <v>22</v>
      </c>
      <c r="F9" s="3"/>
      <c r="G9" s="3"/>
      <c r="H9" s="3">
        <f t="shared" si="1"/>
        <v>21.09375</v>
      </c>
      <c r="I9" s="3">
        <f t="shared" si="0"/>
        <v>21.09375</v>
      </c>
      <c r="J9" s="2" t="s">
        <v>12</v>
      </c>
      <c r="K9" s="6" t="s">
        <v>121</v>
      </c>
      <c r="L9" s="6" t="s">
        <v>131</v>
      </c>
      <c r="M9" s="6" t="s">
        <v>135</v>
      </c>
      <c r="N9" s="3">
        <v>0.75</v>
      </c>
      <c r="O9">
        <v>18</v>
      </c>
      <c r="Q9">
        <v>18</v>
      </c>
      <c r="S9" s="159" t="s">
        <v>106</v>
      </c>
      <c r="T9" s="159" t="s">
        <v>125</v>
      </c>
      <c r="U9" t="s">
        <v>133</v>
      </c>
      <c r="V9" t="s">
        <v>134</v>
      </c>
    </row>
    <row r="10" spans="1:22" x14ac:dyDescent="0.25">
      <c r="A10" s="4">
        <v>250</v>
      </c>
      <c r="B10" s="6">
        <v>235</v>
      </c>
      <c r="C10" s="3">
        <v>43.1875</v>
      </c>
      <c r="D10" s="3">
        <v>10.09375</v>
      </c>
      <c r="E10" s="3">
        <v>23</v>
      </c>
      <c r="F10" s="3"/>
      <c r="G10" s="3"/>
      <c r="H10" s="3">
        <f t="shared" si="1"/>
        <v>21.59375</v>
      </c>
      <c r="I10" s="3">
        <f t="shared" si="0"/>
        <v>21.59375</v>
      </c>
      <c r="J10" s="2" t="s">
        <v>12</v>
      </c>
      <c r="K10" s="6" t="s">
        <v>121</v>
      </c>
      <c r="L10" s="6" t="s">
        <v>131</v>
      </c>
      <c r="M10" s="6" t="s">
        <v>135</v>
      </c>
      <c r="N10" s="3">
        <v>0.875</v>
      </c>
      <c r="O10">
        <v>19</v>
      </c>
      <c r="Q10">
        <v>19</v>
      </c>
      <c r="S10" s="6">
        <v>250</v>
      </c>
      <c r="T10" s="159" t="s">
        <v>126</v>
      </c>
      <c r="U10" t="s">
        <v>133</v>
      </c>
      <c r="V10" t="s">
        <v>134</v>
      </c>
    </row>
    <row r="11" spans="1:22" x14ac:dyDescent="0.25">
      <c r="A11" s="4" t="s">
        <v>107</v>
      </c>
      <c r="B11" s="6">
        <v>235</v>
      </c>
      <c r="C11" s="3">
        <v>44.1875</v>
      </c>
      <c r="D11" s="3">
        <v>10.09375</v>
      </c>
      <c r="E11" s="3">
        <v>24</v>
      </c>
      <c r="F11" s="3"/>
      <c r="G11" s="3"/>
      <c r="H11" s="3">
        <f t="shared" si="1"/>
        <v>22.09375</v>
      </c>
      <c r="I11" s="3">
        <f t="shared" si="0"/>
        <v>22.09375</v>
      </c>
      <c r="J11" s="2" t="s">
        <v>12</v>
      </c>
      <c r="K11" s="6" t="s">
        <v>121</v>
      </c>
      <c r="L11" s="6" t="s">
        <v>131</v>
      </c>
      <c r="M11" s="6" t="s">
        <v>135</v>
      </c>
      <c r="N11" s="3">
        <v>1</v>
      </c>
      <c r="O11">
        <v>20</v>
      </c>
      <c r="Q11">
        <v>20</v>
      </c>
      <c r="S11" s="6" t="s">
        <v>107</v>
      </c>
      <c r="T11" s="159" t="s">
        <v>127</v>
      </c>
      <c r="U11" t="s">
        <v>133</v>
      </c>
      <c r="V11" t="s">
        <v>134</v>
      </c>
    </row>
    <row r="12" spans="1:22" x14ac:dyDescent="0.25">
      <c r="A12" s="4">
        <v>335</v>
      </c>
      <c r="B12" s="6">
        <v>235</v>
      </c>
      <c r="C12" s="3">
        <v>45.1875</v>
      </c>
      <c r="D12" s="3">
        <v>10.09375</v>
      </c>
      <c r="E12" s="3">
        <v>25</v>
      </c>
      <c r="F12" s="3"/>
      <c r="G12" s="3"/>
      <c r="H12" s="3">
        <f t="shared" si="1"/>
        <v>22.59375</v>
      </c>
      <c r="I12" s="3">
        <f t="shared" si="0"/>
        <v>22.59375</v>
      </c>
      <c r="J12" s="2" t="s">
        <v>12</v>
      </c>
      <c r="K12" s="6" t="s">
        <v>121</v>
      </c>
      <c r="L12" s="6" t="s">
        <v>131</v>
      </c>
      <c r="M12" s="6" t="s">
        <v>135</v>
      </c>
      <c r="N12" s="3">
        <v>1.125</v>
      </c>
      <c r="O12">
        <v>21</v>
      </c>
      <c r="Q12">
        <v>21</v>
      </c>
      <c r="S12" s="6">
        <v>335</v>
      </c>
      <c r="T12" s="159" t="s">
        <v>121</v>
      </c>
      <c r="U12" t="s">
        <v>131</v>
      </c>
      <c r="V12" t="s">
        <v>135</v>
      </c>
    </row>
    <row r="13" spans="1:22" x14ac:dyDescent="0.25">
      <c r="A13" t="s">
        <v>108</v>
      </c>
      <c r="B13" s="6">
        <v>235</v>
      </c>
      <c r="C13" s="3">
        <v>46.1875</v>
      </c>
      <c r="D13" s="3">
        <v>10.09375</v>
      </c>
      <c r="E13" s="3">
        <v>26</v>
      </c>
      <c r="F13" s="3"/>
      <c r="G13" s="3"/>
      <c r="H13" s="3">
        <f t="shared" si="1"/>
        <v>23.09375</v>
      </c>
      <c r="I13" s="3">
        <f t="shared" si="0"/>
        <v>23.09375</v>
      </c>
      <c r="J13" s="2" t="s">
        <v>12</v>
      </c>
      <c r="K13" s="6" t="s">
        <v>121</v>
      </c>
      <c r="L13" s="6" t="s">
        <v>131</v>
      </c>
      <c r="M13" s="6" t="s">
        <v>135</v>
      </c>
      <c r="N13" s="3">
        <v>1.25</v>
      </c>
      <c r="O13">
        <v>22</v>
      </c>
      <c r="Q13">
        <v>22</v>
      </c>
      <c r="S13" s="159" t="s">
        <v>108</v>
      </c>
      <c r="T13" s="159" t="s">
        <v>121</v>
      </c>
      <c r="U13" t="s">
        <v>132</v>
      </c>
      <c r="V13" t="s">
        <v>135</v>
      </c>
    </row>
    <row r="14" spans="1:22" x14ac:dyDescent="0.25">
      <c r="A14" s="4" t="s">
        <v>109</v>
      </c>
      <c r="B14" s="6">
        <v>235</v>
      </c>
      <c r="C14" s="3">
        <v>47.1875</v>
      </c>
      <c r="D14" s="3">
        <v>10.09375</v>
      </c>
      <c r="E14" s="3">
        <v>27</v>
      </c>
      <c r="F14" s="3"/>
      <c r="G14" s="3"/>
      <c r="H14" s="3">
        <f t="shared" si="1"/>
        <v>23.59375</v>
      </c>
      <c r="I14" s="3">
        <f t="shared" si="0"/>
        <v>23.59375</v>
      </c>
      <c r="J14" s="2" t="s">
        <v>12</v>
      </c>
      <c r="K14" s="6" t="s">
        <v>121</v>
      </c>
      <c r="L14" s="6" t="s">
        <v>131</v>
      </c>
      <c r="M14" s="6" t="s">
        <v>135</v>
      </c>
      <c r="N14" s="3">
        <v>1.375</v>
      </c>
      <c r="O14">
        <v>23</v>
      </c>
      <c r="Q14">
        <v>23</v>
      </c>
      <c r="S14" s="6" t="s">
        <v>109</v>
      </c>
      <c r="T14" s="159" t="s">
        <v>122</v>
      </c>
      <c r="U14" t="s">
        <v>131</v>
      </c>
      <c r="V14" t="s">
        <v>135</v>
      </c>
    </row>
    <row r="15" spans="1:22" x14ac:dyDescent="0.25">
      <c r="A15" s="4">
        <v>340</v>
      </c>
      <c r="B15" s="6">
        <v>235</v>
      </c>
      <c r="C15" s="3">
        <v>48.1875</v>
      </c>
      <c r="D15" s="3">
        <v>10.09375</v>
      </c>
      <c r="E15" s="3">
        <v>28</v>
      </c>
      <c r="F15" s="3"/>
      <c r="G15" s="3"/>
      <c r="H15" s="3">
        <f t="shared" si="1"/>
        <v>24.09375</v>
      </c>
      <c r="I15" s="3">
        <f t="shared" si="0"/>
        <v>24.09375</v>
      </c>
      <c r="J15" s="2" t="s">
        <v>12</v>
      </c>
      <c r="K15" s="6" t="s">
        <v>121</v>
      </c>
      <c r="L15" s="6" t="s">
        <v>131</v>
      </c>
      <c r="M15" s="6" t="s">
        <v>135</v>
      </c>
      <c r="N15" s="3">
        <v>1.5</v>
      </c>
      <c r="O15">
        <v>24</v>
      </c>
      <c r="Q15">
        <v>24</v>
      </c>
      <c r="S15" s="6">
        <v>340</v>
      </c>
      <c r="T15" s="159" t="s">
        <v>121</v>
      </c>
      <c r="U15" t="s">
        <v>131</v>
      </c>
      <c r="V15" t="s">
        <v>134</v>
      </c>
    </row>
    <row r="16" spans="1:22" x14ac:dyDescent="0.25">
      <c r="A16" s="4" t="s">
        <v>128</v>
      </c>
      <c r="B16" s="6">
        <v>235</v>
      </c>
      <c r="C16" s="3">
        <v>49.1875</v>
      </c>
      <c r="D16" s="3">
        <v>10.09375</v>
      </c>
      <c r="E16" s="3">
        <v>29</v>
      </c>
      <c r="F16" s="3"/>
      <c r="G16" s="3"/>
      <c r="H16" s="3">
        <f t="shared" si="1"/>
        <v>24.59375</v>
      </c>
      <c r="I16" s="3">
        <f t="shared" si="0"/>
        <v>24.59375</v>
      </c>
      <c r="J16" s="2" t="s">
        <v>12</v>
      </c>
      <c r="K16" s="6" t="s">
        <v>121</v>
      </c>
      <c r="L16" s="6" t="s">
        <v>131</v>
      </c>
      <c r="M16" s="6" t="s">
        <v>135</v>
      </c>
      <c r="O16">
        <v>25</v>
      </c>
      <c r="Q16">
        <v>25</v>
      </c>
      <c r="S16" s="6" t="s">
        <v>128</v>
      </c>
      <c r="T16" s="159" t="s">
        <v>123</v>
      </c>
      <c r="U16" t="s">
        <v>131</v>
      </c>
      <c r="V16" t="s">
        <v>134</v>
      </c>
    </row>
    <row r="17" spans="1:22" x14ac:dyDescent="0.25">
      <c r="A17" s="4">
        <v>345</v>
      </c>
      <c r="B17" s="6">
        <v>235</v>
      </c>
      <c r="C17" s="3">
        <v>50.1875</v>
      </c>
      <c r="D17" s="3">
        <v>10.09375</v>
      </c>
      <c r="E17" s="3">
        <v>30</v>
      </c>
      <c r="F17" s="3"/>
      <c r="G17" s="3"/>
      <c r="H17" s="3">
        <f t="shared" si="1"/>
        <v>25.09375</v>
      </c>
      <c r="I17" s="3">
        <f t="shared" si="0"/>
        <v>25.09375</v>
      </c>
      <c r="J17" s="2" t="s">
        <v>12</v>
      </c>
      <c r="K17" s="6" t="s">
        <v>121</v>
      </c>
      <c r="L17" s="6" t="s">
        <v>131</v>
      </c>
      <c r="M17" s="6" t="s">
        <v>135</v>
      </c>
      <c r="O17">
        <v>26</v>
      </c>
      <c r="Q17">
        <v>26</v>
      </c>
      <c r="S17" s="6">
        <v>345</v>
      </c>
      <c r="T17" s="159" t="s">
        <v>124</v>
      </c>
      <c r="U17" t="s">
        <v>133</v>
      </c>
      <c r="V17" t="s">
        <v>134</v>
      </c>
    </row>
    <row r="18" spans="1:22" x14ac:dyDescent="0.25">
      <c r="A18" t="s">
        <v>110</v>
      </c>
      <c r="B18" s="6">
        <v>235</v>
      </c>
      <c r="C18" s="3">
        <v>51.1875</v>
      </c>
      <c r="D18" s="3">
        <v>10.09375</v>
      </c>
      <c r="E18" s="3">
        <v>31</v>
      </c>
      <c r="F18" s="3"/>
      <c r="G18" s="3"/>
      <c r="H18" s="3">
        <f t="shared" si="1"/>
        <v>25.59375</v>
      </c>
      <c r="I18" s="3">
        <f t="shared" si="0"/>
        <v>25.59375</v>
      </c>
      <c r="J18" s="2" t="s">
        <v>12</v>
      </c>
      <c r="K18" s="6" t="s">
        <v>121</v>
      </c>
      <c r="L18" s="6" t="s">
        <v>131</v>
      </c>
      <c r="M18" s="6" t="s">
        <v>135</v>
      </c>
      <c r="O18">
        <v>27</v>
      </c>
      <c r="Q18">
        <v>27</v>
      </c>
      <c r="S18" s="159" t="s">
        <v>110</v>
      </c>
      <c r="T18" s="159" t="s">
        <v>125</v>
      </c>
      <c r="U18" t="s">
        <v>133</v>
      </c>
      <c r="V18" t="s">
        <v>134</v>
      </c>
    </row>
    <row r="19" spans="1:22" x14ac:dyDescent="0.25">
      <c r="A19" s="4">
        <v>350</v>
      </c>
      <c r="B19" s="6">
        <v>235</v>
      </c>
      <c r="C19" s="3">
        <v>52.1875</v>
      </c>
      <c r="D19" s="3">
        <v>10.09375</v>
      </c>
      <c r="E19" s="3">
        <v>32</v>
      </c>
      <c r="F19" s="3"/>
      <c r="G19" s="3"/>
      <c r="H19" s="3">
        <f t="shared" si="1"/>
        <v>26.09375</v>
      </c>
      <c r="I19" s="3">
        <f t="shared" si="0"/>
        <v>26.09375</v>
      </c>
      <c r="J19" s="2" t="s">
        <v>12</v>
      </c>
      <c r="K19" s="6" t="s">
        <v>121</v>
      </c>
      <c r="L19" s="6" t="s">
        <v>131</v>
      </c>
      <c r="M19" s="6" t="s">
        <v>135</v>
      </c>
      <c r="O19">
        <v>28</v>
      </c>
      <c r="Q19">
        <v>28</v>
      </c>
      <c r="S19" s="6">
        <v>350</v>
      </c>
      <c r="T19" s="159" t="s">
        <v>126</v>
      </c>
      <c r="U19" t="s">
        <v>133</v>
      </c>
      <c r="V19" t="s">
        <v>134</v>
      </c>
    </row>
    <row r="20" spans="1:22" x14ac:dyDescent="0.25">
      <c r="A20" t="s">
        <v>111</v>
      </c>
      <c r="B20" s="6">
        <v>235</v>
      </c>
      <c r="C20" s="3">
        <v>53.1875</v>
      </c>
      <c r="D20" s="3">
        <v>10.09375</v>
      </c>
      <c r="E20" s="3">
        <v>33</v>
      </c>
      <c r="F20" s="3"/>
      <c r="G20" s="3"/>
      <c r="H20" s="3">
        <f t="shared" si="1"/>
        <v>26.59375</v>
      </c>
      <c r="I20" s="3">
        <f t="shared" si="0"/>
        <v>26.59375</v>
      </c>
      <c r="J20" s="2" t="s">
        <v>12</v>
      </c>
      <c r="K20" s="6" t="s">
        <v>121</v>
      </c>
      <c r="L20" s="6" t="s">
        <v>131</v>
      </c>
      <c r="M20" s="6" t="s">
        <v>135</v>
      </c>
      <c r="O20">
        <v>29</v>
      </c>
      <c r="Q20">
        <v>29</v>
      </c>
      <c r="S20" s="159" t="s">
        <v>111</v>
      </c>
      <c r="T20" s="159" t="s">
        <v>127</v>
      </c>
      <c r="U20" t="s">
        <v>133</v>
      </c>
      <c r="V20" t="s">
        <v>134</v>
      </c>
    </row>
    <row r="21" spans="1:22" x14ac:dyDescent="0.25">
      <c r="A21" s="5">
        <v>435</v>
      </c>
      <c r="B21" s="6">
        <v>235</v>
      </c>
      <c r="C21" s="3">
        <v>54.1875</v>
      </c>
      <c r="D21" s="3">
        <v>10.09375</v>
      </c>
      <c r="E21" s="3">
        <v>34</v>
      </c>
      <c r="F21" s="3"/>
      <c r="G21" s="3"/>
      <c r="H21" s="3">
        <f t="shared" si="1"/>
        <v>27.09375</v>
      </c>
      <c r="I21" s="3">
        <f t="shared" si="0"/>
        <v>27.09375</v>
      </c>
      <c r="J21" s="2" t="s">
        <v>12</v>
      </c>
      <c r="K21" s="6" t="s">
        <v>121</v>
      </c>
      <c r="L21" s="6" t="s">
        <v>131</v>
      </c>
      <c r="M21" s="6" t="s">
        <v>135</v>
      </c>
      <c r="O21">
        <v>30</v>
      </c>
      <c r="Q21">
        <v>30</v>
      </c>
      <c r="S21" s="6">
        <v>435</v>
      </c>
      <c r="T21" s="159" t="s">
        <v>121</v>
      </c>
      <c r="U21" t="s">
        <v>131</v>
      </c>
      <c r="V21" t="s">
        <v>135</v>
      </c>
    </row>
    <row r="22" spans="1:22" x14ac:dyDescent="0.25">
      <c r="A22" t="s">
        <v>112</v>
      </c>
      <c r="B22" s="6">
        <v>235</v>
      </c>
      <c r="C22" s="3">
        <v>55.1875</v>
      </c>
      <c r="D22" s="3">
        <v>10.09375</v>
      </c>
      <c r="E22" s="3">
        <v>35</v>
      </c>
      <c r="F22" s="3"/>
      <c r="G22" s="3"/>
      <c r="H22" s="3">
        <f t="shared" si="1"/>
        <v>27.59375</v>
      </c>
      <c r="I22" s="3">
        <f t="shared" si="0"/>
        <v>27.59375</v>
      </c>
      <c r="J22" s="2" t="s">
        <v>12</v>
      </c>
      <c r="K22" s="6" t="s">
        <v>121</v>
      </c>
      <c r="L22" s="6" t="s">
        <v>131</v>
      </c>
      <c r="M22" s="6" t="s">
        <v>135</v>
      </c>
      <c r="O22">
        <v>31</v>
      </c>
      <c r="Q22">
        <v>31</v>
      </c>
      <c r="S22" s="159" t="s">
        <v>112</v>
      </c>
      <c r="T22" s="159" t="s">
        <v>121</v>
      </c>
      <c r="U22" t="s">
        <v>132</v>
      </c>
      <c r="V22" t="s">
        <v>135</v>
      </c>
    </row>
    <row r="23" spans="1:22" x14ac:dyDescent="0.25">
      <c r="A23" t="s">
        <v>113</v>
      </c>
      <c r="B23" s="6">
        <v>235</v>
      </c>
      <c r="C23" s="3">
        <v>56.1875</v>
      </c>
      <c r="D23" s="3">
        <v>10.09375</v>
      </c>
      <c r="E23" s="3">
        <v>36</v>
      </c>
      <c r="F23" s="3"/>
      <c r="G23" s="3"/>
      <c r="H23" s="3">
        <f t="shared" si="1"/>
        <v>28.09375</v>
      </c>
      <c r="I23" s="3">
        <f t="shared" si="0"/>
        <v>28.09375</v>
      </c>
      <c r="J23" s="2" t="s">
        <v>12</v>
      </c>
      <c r="K23" s="6" t="s">
        <v>121</v>
      </c>
      <c r="L23" s="6" t="s">
        <v>131</v>
      </c>
      <c r="M23" s="6" t="s">
        <v>135</v>
      </c>
      <c r="O23">
        <v>32</v>
      </c>
      <c r="Q23">
        <v>32</v>
      </c>
      <c r="S23" s="159" t="s">
        <v>113</v>
      </c>
      <c r="T23" s="159" t="s">
        <v>122</v>
      </c>
      <c r="U23" t="s">
        <v>131</v>
      </c>
      <c r="V23" t="s">
        <v>135</v>
      </c>
    </row>
    <row r="24" spans="1:22" x14ac:dyDescent="0.25">
      <c r="A24" s="5">
        <v>440</v>
      </c>
      <c r="B24" s="6">
        <v>235</v>
      </c>
      <c r="C24" s="3">
        <v>57.1875</v>
      </c>
      <c r="D24" s="3">
        <v>10.09375</v>
      </c>
      <c r="E24" s="3">
        <v>37</v>
      </c>
      <c r="F24" s="3"/>
      <c r="G24" s="3"/>
      <c r="H24" s="3">
        <f t="shared" si="1"/>
        <v>28.59375</v>
      </c>
      <c r="I24" s="3">
        <f t="shared" si="0"/>
        <v>28.59375</v>
      </c>
      <c r="J24" s="2" t="s">
        <v>12</v>
      </c>
      <c r="K24" s="6" t="s">
        <v>121</v>
      </c>
      <c r="L24" s="6" t="s">
        <v>131</v>
      </c>
      <c r="M24" s="6" t="s">
        <v>135</v>
      </c>
      <c r="O24">
        <v>33</v>
      </c>
      <c r="Q24">
        <v>33</v>
      </c>
      <c r="S24" s="6">
        <v>440</v>
      </c>
      <c r="T24" s="159" t="s">
        <v>121</v>
      </c>
      <c r="U24" t="s">
        <v>131</v>
      </c>
      <c r="V24" t="s">
        <v>134</v>
      </c>
    </row>
    <row r="25" spans="1:22" x14ac:dyDescent="0.25">
      <c r="A25" s="5" t="s">
        <v>129</v>
      </c>
      <c r="B25" s="6">
        <v>235</v>
      </c>
      <c r="C25" s="3">
        <v>58.1875</v>
      </c>
      <c r="D25" s="3">
        <v>10.09375</v>
      </c>
      <c r="E25" s="3">
        <v>38</v>
      </c>
      <c r="F25" s="3"/>
      <c r="G25" s="3"/>
      <c r="H25" s="3">
        <f t="shared" si="1"/>
        <v>29.09375</v>
      </c>
      <c r="I25" s="3">
        <f t="shared" si="0"/>
        <v>29.09375</v>
      </c>
      <c r="J25" s="2" t="s">
        <v>12</v>
      </c>
      <c r="K25" s="6" t="s">
        <v>121</v>
      </c>
      <c r="L25" s="6" t="s">
        <v>131</v>
      </c>
      <c r="M25" s="6" t="s">
        <v>135</v>
      </c>
      <c r="O25">
        <v>34</v>
      </c>
      <c r="Q25">
        <v>34</v>
      </c>
      <c r="S25" s="159" t="s">
        <v>129</v>
      </c>
      <c r="T25" s="159" t="s">
        <v>123</v>
      </c>
      <c r="U25" t="s">
        <v>131</v>
      </c>
      <c r="V25" t="s">
        <v>134</v>
      </c>
    </row>
    <row r="26" spans="1:22" x14ac:dyDescent="0.25">
      <c r="A26" s="5">
        <v>445</v>
      </c>
      <c r="B26" s="6">
        <v>235</v>
      </c>
      <c r="C26" s="3">
        <v>59.1875</v>
      </c>
      <c r="D26" s="3">
        <v>10.09375</v>
      </c>
      <c r="E26" s="3">
        <v>39</v>
      </c>
      <c r="F26" s="3"/>
      <c r="G26" s="3"/>
      <c r="H26" s="3">
        <f>C26-40.09375</f>
        <v>19.09375</v>
      </c>
      <c r="I26" s="3">
        <f t="shared" si="0"/>
        <v>40.09375</v>
      </c>
      <c r="J26" s="2" t="s">
        <v>13</v>
      </c>
      <c r="K26" s="6" t="s">
        <v>121</v>
      </c>
      <c r="L26" s="6" t="s">
        <v>131</v>
      </c>
      <c r="M26" s="6" t="s">
        <v>135</v>
      </c>
      <c r="O26">
        <v>35</v>
      </c>
      <c r="Q26">
        <v>35</v>
      </c>
      <c r="S26" s="6">
        <v>445</v>
      </c>
      <c r="T26" s="159" t="s">
        <v>124</v>
      </c>
      <c r="U26" t="s">
        <v>133</v>
      </c>
      <c r="V26" t="s">
        <v>134</v>
      </c>
    </row>
    <row r="27" spans="1:22" x14ac:dyDescent="0.25">
      <c r="A27" t="s">
        <v>114</v>
      </c>
      <c r="B27" s="6">
        <v>235</v>
      </c>
      <c r="C27" s="3">
        <v>60.1875</v>
      </c>
      <c r="D27" s="3">
        <v>10.09375</v>
      </c>
      <c r="E27" s="3">
        <v>40</v>
      </c>
      <c r="F27" s="3"/>
      <c r="G27" s="3"/>
      <c r="H27" s="3">
        <f t="shared" ref="H27:H55" si="2">C27-40.09375</f>
        <v>20.09375</v>
      </c>
      <c r="I27" s="3">
        <f t="shared" si="0"/>
        <v>40.09375</v>
      </c>
      <c r="J27" s="2" t="s">
        <v>13</v>
      </c>
      <c r="K27" s="6" t="s">
        <v>121</v>
      </c>
      <c r="L27" s="6" t="s">
        <v>131</v>
      </c>
      <c r="M27" s="6" t="s">
        <v>135</v>
      </c>
      <c r="O27">
        <v>36</v>
      </c>
      <c r="Q27">
        <v>36</v>
      </c>
      <c r="S27" s="159" t="s">
        <v>114</v>
      </c>
      <c r="T27" s="159" t="s">
        <v>125</v>
      </c>
      <c r="U27" t="s">
        <v>133</v>
      </c>
      <c r="V27" t="s">
        <v>134</v>
      </c>
    </row>
    <row r="28" spans="1:22" x14ac:dyDescent="0.25">
      <c r="A28" s="6">
        <v>450</v>
      </c>
      <c r="B28" s="6">
        <v>235</v>
      </c>
      <c r="C28" s="3">
        <v>61.1875</v>
      </c>
      <c r="D28" s="3">
        <v>10.09375</v>
      </c>
      <c r="E28" s="3">
        <v>41</v>
      </c>
      <c r="F28" s="3"/>
      <c r="G28" s="3"/>
      <c r="H28" s="3">
        <f t="shared" si="2"/>
        <v>21.09375</v>
      </c>
      <c r="I28" s="3">
        <f t="shared" si="0"/>
        <v>40.09375</v>
      </c>
      <c r="J28" s="2" t="s">
        <v>13</v>
      </c>
      <c r="K28" s="6" t="s">
        <v>121</v>
      </c>
      <c r="L28" s="6" t="s">
        <v>131</v>
      </c>
      <c r="M28" s="6" t="s">
        <v>135</v>
      </c>
      <c r="O28">
        <v>37</v>
      </c>
      <c r="Q28">
        <v>37</v>
      </c>
      <c r="S28" s="6">
        <v>450</v>
      </c>
      <c r="T28" s="159" t="s">
        <v>126</v>
      </c>
      <c r="U28" t="s">
        <v>133</v>
      </c>
      <c r="V28" t="s">
        <v>134</v>
      </c>
    </row>
    <row r="29" spans="1:22" x14ac:dyDescent="0.25">
      <c r="A29" s="4" t="s">
        <v>115</v>
      </c>
      <c r="B29" s="6">
        <v>235</v>
      </c>
      <c r="C29" s="3">
        <v>62.1875</v>
      </c>
      <c r="D29" s="3">
        <v>10.09375</v>
      </c>
      <c r="E29" s="3">
        <v>42</v>
      </c>
      <c r="F29" s="3"/>
      <c r="G29" s="3"/>
      <c r="H29" s="3">
        <f t="shared" si="2"/>
        <v>22.09375</v>
      </c>
      <c r="I29" s="3">
        <f t="shared" si="0"/>
        <v>40.09375</v>
      </c>
      <c r="J29" s="2" t="s">
        <v>13</v>
      </c>
      <c r="K29" s="6" t="s">
        <v>121</v>
      </c>
      <c r="L29" s="6" t="s">
        <v>131</v>
      </c>
      <c r="M29" s="6" t="s">
        <v>135</v>
      </c>
      <c r="O29">
        <v>38</v>
      </c>
      <c r="Q29">
        <v>38</v>
      </c>
      <c r="S29" s="6" t="s">
        <v>115</v>
      </c>
      <c r="T29" s="159" t="s">
        <v>127</v>
      </c>
      <c r="U29" t="s">
        <v>133</v>
      </c>
      <c r="V29" t="s">
        <v>134</v>
      </c>
    </row>
    <row r="30" spans="1:22" x14ac:dyDescent="0.25">
      <c r="A30" s="4" t="s">
        <v>14</v>
      </c>
      <c r="B30" s="6">
        <v>235</v>
      </c>
      <c r="C30" s="3">
        <v>63.1875</v>
      </c>
      <c r="D30" s="3">
        <v>10.09375</v>
      </c>
      <c r="E30" s="3">
        <v>43</v>
      </c>
      <c r="F30" s="3"/>
      <c r="G30" s="3"/>
      <c r="H30" s="3">
        <f t="shared" si="2"/>
        <v>23.09375</v>
      </c>
      <c r="I30" s="3">
        <f t="shared" si="0"/>
        <v>40.09375</v>
      </c>
      <c r="J30" s="2" t="s">
        <v>13</v>
      </c>
      <c r="K30" s="6" t="s">
        <v>121</v>
      </c>
      <c r="L30" s="6" t="s">
        <v>131</v>
      </c>
      <c r="M30" s="6" t="s">
        <v>135</v>
      </c>
      <c r="O30">
        <v>39</v>
      </c>
      <c r="Q30">
        <v>39</v>
      </c>
      <c r="S30" s="6" t="s">
        <v>14</v>
      </c>
      <c r="T30" s="159" t="s">
        <v>121</v>
      </c>
      <c r="U30" t="s">
        <v>131</v>
      </c>
      <c r="V30" t="s">
        <v>135</v>
      </c>
    </row>
    <row r="31" spans="1:22" x14ac:dyDescent="0.25">
      <c r="A31" t="s">
        <v>116</v>
      </c>
      <c r="B31" s="6">
        <v>235</v>
      </c>
      <c r="C31" s="3">
        <v>64.1875</v>
      </c>
      <c r="D31" s="3">
        <v>10.09375</v>
      </c>
      <c r="E31" s="3">
        <v>44</v>
      </c>
      <c r="F31" s="3"/>
      <c r="G31" s="3"/>
      <c r="H31" s="3">
        <f t="shared" si="2"/>
        <v>24.09375</v>
      </c>
      <c r="I31" s="3">
        <f t="shared" si="0"/>
        <v>40.09375</v>
      </c>
      <c r="J31" s="2" t="s">
        <v>13</v>
      </c>
      <c r="K31" s="6" t="s">
        <v>121</v>
      </c>
      <c r="L31" s="6" t="s">
        <v>131</v>
      </c>
      <c r="M31" s="6" t="s">
        <v>135</v>
      </c>
      <c r="O31">
        <v>40</v>
      </c>
      <c r="Q31">
        <v>40</v>
      </c>
      <c r="S31" s="159" t="s">
        <v>116</v>
      </c>
      <c r="T31" s="159" t="s">
        <v>121</v>
      </c>
      <c r="U31" t="s">
        <v>132</v>
      </c>
      <c r="V31" t="s">
        <v>135</v>
      </c>
    </row>
    <row r="32" spans="1:22" x14ac:dyDescent="0.25">
      <c r="A32" t="s">
        <v>117</v>
      </c>
      <c r="B32" s="6">
        <v>235</v>
      </c>
      <c r="C32" s="3">
        <v>65.1875</v>
      </c>
      <c r="D32" s="3">
        <v>10.09375</v>
      </c>
      <c r="E32" s="3">
        <v>45</v>
      </c>
      <c r="F32" s="3"/>
      <c r="G32" s="3"/>
      <c r="H32" s="3">
        <f t="shared" si="2"/>
        <v>25.09375</v>
      </c>
      <c r="I32" s="3">
        <f t="shared" si="0"/>
        <v>40.09375</v>
      </c>
      <c r="J32" s="2" t="s">
        <v>13</v>
      </c>
      <c r="K32" s="6" t="s">
        <v>121</v>
      </c>
      <c r="L32" s="6" t="s">
        <v>131</v>
      </c>
      <c r="M32" s="6" t="s">
        <v>135</v>
      </c>
      <c r="O32">
        <v>41</v>
      </c>
      <c r="Q32">
        <v>41</v>
      </c>
      <c r="S32" s="159" t="s">
        <v>117</v>
      </c>
      <c r="T32" s="159" t="s">
        <v>122</v>
      </c>
      <c r="U32" t="s">
        <v>131</v>
      </c>
      <c r="V32" t="s">
        <v>135</v>
      </c>
    </row>
    <row r="33" spans="1:22" x14ac:dyDescent="0.25">
      <c r="A33" s="4" t="s">
        <v>15</v>
      </c>
      <c r="B33" s="6">
        <v>235</v>
      </c>
      <c r="C33" s="3">
        <v>66.1875</v>
      </c>
      <c r="D33" s="3">
        <v>10.09375</v>
      </c>
      <c r="E33" s="3">
        <v>46</v>
      </c>
      <c r="F33" s="3"/>
      <c r="G33" s="3"/>
      <c r="H33" s="3">
        <f t="shared" si="2"/>
        <v>26.09375</v>
      </c>
      <c r="I33" s="3">
        <f t="shared" si="0"/>
        <v>40.09375</v>
      </c>
      <c r="J33" s="2" t="s">
        <v>13</v>
      </c>
      <c r="K33" s="6" t="s">
        <v>121</v>
      </c>
      <c r="L33" s="6" t="s">
        <v>131</v>
      </c>
      <c r="M33" s="6" t="s">
        <v>135</v>
      </c>
      <c r="O33">
        <v>42</v>
      </c>
      <c r="Q33">
        <v>42</v>
      </c>
      <c r="S33" s="6" t="s">
        <v>15</v>
      </c>
      <c r="T33" s="159" t="s">
        <v>121</v>
      </c>
      <c r="U33" t="s">
        <v>131</v>
      </c>
      <c r="V33" t="s">
        <v>134</v>
      </c>
    </row>
    <row r="34" spans="1:22" x14ac:dyDescent="0.25">
      <c r="A34" s="4" t="s">
        <v>169</v>
      </c>
      <c r="B34" s="6">
        <v>235</v>
      </c>
      <c r="C34" s="3">
        <v>67.1875</v>
      </c>
      <c r="D34" s="3">
        <v>10.09375</v>
      </c>
      <c r="E34" s="3">
        <v>47</v>
      </c>
      <c r="F34" s="3"/>
      <c r="G34" s="3"/>
      <c r="H34" s="3">
        <f t="shared" si="2"/>
        <v>27.09375</v>
      </c>
      <c r="I34" s="3">
        <f t="shared" si="0"/>
        <v>40.09375</v>
      </c>
      <c r="J34" s="2" t="s">
        <v>13</v>
      </c>
      <c r="K34" s="6" t="s">
        <v>121</v>
      </c>
      <c r="L34" s="6" t="s">
        <v>131</v>
      </c>
      <c r="M34" s="6" t="s">
        <v>135</v>
      </c>
      <c r="O34">
        <v>43</v>
      </c>
      <c r="Q34">
        <v>43</v>
      </c>
      <c r="S34" s="6" t="s">
        <v>130</v>
      </c>
      <c r="T34" s="159" t="s">
        <v>123</v>
      </c>
      <c r="U34" t="s">
        <v>131</v>
      </c>
      <c r="V34" t="s">
        <v>134</v>
      </c>
    </row>
    <row r="35" spans="1:22" x14ac:dyDescent="0.25">
      <c r="A35" s="4" t="s">
        <v>16</v>
      </c>
      <c r="B35" s="6">
        <v>235</v>
      </c>
      <c r="C35" s="3">
        <v>68.1875</v>
      </c>
      <c r="D35" s="3">
        <v>10.09375</v>
      </c>
      <c r="E35" s="3">
        <v>48</v>
      </c>
      <c r="F35" s="3"/>
      <c r="G35" s="3"/>
      <c r="H35" s="3">
        <f t="shared" si="2"/>
        <v>28.09375</v>
      </c>
      <c r="I35" s="3">
        <f t="shared" si="0"/>
        <v>40.09375</v>
      </c>
      <c r="J35" s="2" t="s">
        <v>13</v>
      </c>
      <c r="K35" s="6" t="s">
        <v>121</v>
      </c>
      <c r="L35" s="6" t="s">
        <v>131</v>
      </c>
      <c r="M35" s="6" t="s">
        <v>135</v>
      </c>
      <c r="O35">
        <v>44</v>
      </c>
      <c r="Q35">
        <v>44</v>
      </c>
      <c r="S35" s="6" t="s">
        <v>16</v>
      </c>
      <c r="T35" s="159" t="s">
        <v>124</v>
      </c>
      <c r="U35" t="s">
        <v>133</v>
      </c>
      <c r="V35" t="s">
        <v>134</v>
      </c>
    </row>
    <row r="36" spans="1:22" x14ac:dyDescent="0.25">
      <c r="A36" s="4" t="s">
        <v>118</v>
      </c>
      <c r="B36" s="6">
        <v>235</v>
      </c>
      <c r="C36" s="3">
        <v>69.1875</v>
      </c>
      <c r="D36" s="3">
        <v>10.09375</v>
      </c>
      <c r="E36" s="3">
        <v>49</v>
      </c>
      <c r="F36" s="3"/>
      <c r="G36" s="3"/>
      <c r="H36" s="3">
        <f t="shared" si="2"/>
        <v>29.09375</v>
      </c>
      <c r="I36" s="3">
        <f t="shared" si="0"/>
        <v>40.09375</v>
      </c>
      <c r="J36" s="2" t="s">
        <v>13</v>
      </c>
      <c r="K36" s="6" t="s">
        <v>121</v>
      </c>
      <c r="L36" s="6" t="s">
        <v>131</v>
      </c>
      <c r="M36" s="6" t="s">
        <v>135</v>
      </c>
      <c r="O36">
        <v>45</v>
      </c>
      <c r="Q36">
        <v>45</v>
      </c>
      <c r="S36" s="6" t="s">
        <v>118</v>
      </c>
      <c r="T36" s="159" t="s">
        <v>125</v>
      </c>
      <c r="U36" t="s">
        <v>133</v>
      </c>
      <c r="V36" t="s">
        <v>134</v>
      </c>
    </row>
    <row r="37" spans="1:22" x14ac:dyDescent="0.25">
      <c r="A37" s="4" t="s">
        <v>17</v>
      </c>
      <c r="B37" s="6">
        <v>235</v>
      </c>
      <c r="C37" s="3">
        <v>70.1875</v>
      </c>
      <c r="D37" s="3">
        <v>10.09375</v>
      </c>
      <c r="E37" s="3">
        <v>50</v>
      </c>
      <c r="F37" s="3"/>
      <c r="G37" s="3"/>
      <c r="H37" s="3">
        <f t="shared" si="2"/>
        <v>30.09375</v>
      </c>
      <c r="I37" s="3">
        <f t="shared" si="0"/>
        <v>40.09375</v>
      </c>
      <c r="J37" s="2" t="s">
        <v>13</v>
      </c>
      <c r="K37" s="6" t="s">
        <v>121</v>
      </c>
      <c r="L37" s="6" t="s">
        <v>131</v>
      </c>
      <c r="M37" s="6" t="s">
        <v>135</v>
      </c>
      <c r="O37">
        <v>46</v>
      </c>
      <c r="Q37">
        <v>46</v>
      </c>
      <c r="S37" s="6" t="s">
        <v>17</v>
      </c>
      <c r="T37" s="159" t="s">
        <v>126</v>
      </c>
      <c r="U37" t="s">
        <v>133</v>
      </c>
      <c r="V37" t="s">
        <v>134</v>
      </c>
    </row>
    <row r="38" spans="1:22" x14ac:dyDescent="0.25">
      <c r="A38" s="4" t="s">
        <v>119</v>
      </c>
      <c r="B38" s="6">
        <v>235</v>
      </c>
      <c r="C38" s="3">
        <v>71.1875</v>
      </c>
      <c r="D38" s="3">
        <v>10.09375</v>
      </c>
      <c r="E38" s="3">
        <v>51</v>
      </c>
      <c r="F38" s="3"/>
      <c r="G38" s="3"/>
      <c r="H38" s="3">
        <f t="shared" si="2"/>
        <v>31.09375</v>
      </c>
      <c r="I38" s="3">
        <f t="shared" si="0"/>
        <v>40.09375</v>
      </c>
      <c r="J38" s="2" t="s">
        <v>13</v>
      </c>
      <c r="K38" s="6" t="s">
        <v>121</v>
      </c>
      <c r="L38" s="6" t="s">
        <v>131</v>
      </c>
      <c r="M38" s="6" t="s">
        <v>135</v>
      </c>
      <c r="O38">
        <v>47</v>
      </c>
      <c r="Q38">
        <v>47</v>
      </c>
      <c r="S38" s="6" t="s">
        <v>119</v>
      </c>
      <c r="T38" s="159" t="s">
        <v>127</v>
      </c>
      <c r="U38" t="s">
        <v>133</v>
      </c>
      <c r="V38" t="s">
        <v>134</v>
      </c>
    </row>
    <row r="39" spans="1:22" x14ac:dyDescent="0.25">
      <c r="B39" s="6">
        <v>235</v>
      </c>
      <c r="C39" s="3">
        <v>72.1875</v>
      </c>
      <c r="D39" s="3">
        <v>10.09375</v>
      </c>
      <c r="E39" s="3">
        <v>52</v>
      </c>
      <c r="F39" s="3"/>
      <c r="G39" s="3"/>
      <c r="H39" s="3">
        <f t="shared" si="2"/>
        <v>32.09375</v>
      </c>
      <c r="I39" s="3">
        <f t="shared" si="0"/>
        <v>40.09375</v>
      </c>
      <c r="J39" s="2" t="s">
        <v>13</v>
      </c>
      <c r="K39" s="6" t="s">
        <v>121</v>
      </c>
      <c r="L39" s="6" t="s">
        <v>131</v>
      </c>
      <c r="M39" s="6" t="s">
        <v>135</v>
      </c>
      <c r="O39">
        <v>48</v>
      </c>
      <c r="Q39">
        <v>48</v>
      </c>
    </row>
    <row r="40" spans="1:22" x14ac:dyDescent="0.25">
      <c r="B40" s="6">
        <v>235</v>
      </c>
      <c r="C40" s="3">
        <v>73.1875</v>
      </c>
      <c r="D40" s="3">
        <v>10.09375</v>
      </c>
      <c r="E40" s="3">
        <v>53</v>
      </c>
      <c r="F40" s="3"/>
      <c r="G40" s="3"/>
      <c r="H40" s="3">
        <f t="shared" si="2"/>
        <v>33.09375</v>
      </c>
      <c r="I40" s="3">
        <f t="shared" si="0"/>
        <v>40.09375</v>
      </c>
      <c r="J40" s="2" t="s">
        <v>13</v>
      </c>
      <c r="K40" s="6" t="s">
        <v>121</v>
      </c>
      <c r="L40" s="6" t="s">
        <v>131</v>
      </c>
      <c r="M40" s="6" t="s">
        <v>135</v>
      </c>
      <c r="O40">
        <v>49</v>
      </c>
      <c r="Q40">
        <v>49</v>
      </c>
    </row>
    <row r="41" spans="1:22" x14ac:dyDescent="0.25">
      <c r="B41" s="6">
        <v>235</v>
      </c>
      <c r="C41" s="3">
        <v>74.1875</v>
      </c>
      <c r="D41" s="3">
        <v>10.09375</v>
      </c>
      <c r="E41" s="3">
        <v>54</v>
      </c>
      <c r="F41" s="3"/>
      <c r="G41" s="3"/>
      <c r="H41" s="3">
        <f t="shared" si="2"/>
        <v>34.09375</v>
      </c>
      <c r="I41" s="3">
        <f t="shared" si="0"/>
        <v>40.09375</v>
      </c>
      <c r="J41" s="2" t="s">
        <v>13</v>
      </c>
      <c r="K41" s="6" t="s">
        <v>121</v>
      </c>
      <c r="L41" s="6" t="s">
        <v>131</v>
      </c>
      <c r="M41" s="6" t="s">
        <v>135</v>
      </c>
      <c r="O41">
        <v>50</v>
      </c>
      <c r="Q41">
        <v>50</v>
      </c>
    </row>
    <row r="42" spans="1:22" x14ac:dyDescent="0.25">
      <c r="B42" s="6">
        <v>235</v>
      </c>
      <c r="C42" s="3">
        <v>75.1875</v>
      </c>
      <c r="D42" s="3">
        <v>10.09375</v>
      </c>
      <c r="E42" s="3">
        <v>55</v>
      </c>
      <c r="F42" s="3"/>
      <c r="G42" s="3"/>
      <c r="H42" s="3">
        <f t="shared" si="2"/>
        <v>35.09375</v>
      </c>
      <c r="I42" s="3">
        <f t="shared" si="0"/>
        <v>40.09375</v>
      </c>
      <c r="J42" s="2" t="s">
        <v>13</v>
      </c>
      <c r="K42" s="6" t="s">
        <v>121</v>
      </c>
      <c r="L42" s="6" t="s">
        <v>131</v>
      </c>
      <c r="M42" s="6" t="s">
        <v>135</v>
      </c>
      <c r="O42">
        <v>51</v>
      </c>
      <c r="Q42">
        <v>51</v>
      </c>
    </row>
    <row r="43" spans="1:22" x14ac:dyDescent="0.25">
      <c r="B43" s="6">
        <v>235</v>
      </c>
      <c r="C43" s="3">
        <v>76.1875</v>
      </c>
      <c r="D43" s="3">
        <v>10.09375</v>
      </c>
      <c r="E43" s="3">
        <v>56</v>
      </c>
      <c r="F43" s="3"/>
      <c r="G43" s="3"/>
      <c r="H43" s="3">
        <f t="shared" si="2"/>
        <v>36.09375</v>
      </c>
      <c r="I43" s="3">
        <f t="shared" si="0"/>
        <v>40.09375</v>
      </c>
      <c r="J43" s="2" t="s">
        <v>13</v>
      </c>
      <c r="K43" s="6" t="s">
        <v>121</v>
      </c>
      <c r="L43" s="6" t="s">
        <v>131</v>
      </c>
      <c r="M43" s="6" t="s">
        <v>135</v>
      </c>
      <c r="O43">
        <v>52</v>
      </c>
      <c r="Q43">
        <v>52</v>
      </c>
    </row>
    <row r="44" spans="1:22" x14ac:dyDescent="0.25">
      <c r="B44" s="6">
        <v>235</v>
      </c>
      <c r="C44" s="3">
        <v>77.1875</v>
      </c>
      <c r="D44" s="3">
        <v>10.09375</v>
      </c>
      <c r="E44" s="3">
        <v>57</v>
      </c>
      <c r="F44" s="3"/>
      <c r="G44" s="3"/>
      <c r="H44" s="3">
        <f t="shared" si="2"/>
        <v>37.09375</v>
      </c>
      <c r="I44" s="3">
        <f t="shared" si="0"/>
        <v>40.09375</v>
      </c>
      <c r="J44" s="2" t="s">
        <v>13</v>
      </c>
      <c r="K44" s="6" t="s">
        <v>121</v>
      </c>
      <c r="L44" s="6" t="s">
        <v>131</v>
      </c>
      <c r="M44" s="6" t="s">
        <v>135</v>
      </c>
      <c r="O44">
        <v>53</v>
      </c>
      <c r="Q44">
        <v>53</v>
      </c>
    </row>
    <row r="45" spans="1:22" x14ac:dyDescent="0.25">
      <c r="B45" s="6">
        <v>235</v>
      </c>
      <c r="C45" s="3">
        <v>78.1875</v>
      </c>
      <c r="D45" s="3">
        <v>10.09375</v>
      </c>
      <c r="E45" s="3">
        <v>58</v>
      </c>
      <c r="F45" s="3"/>
      <c r="G45" s="3"/>
      <c r="H45" s="3">
        <f t="shared" si="2"/>
        <v>38.09375</v>
      </c>
      <c r="I45" s="3">
        <f t="shared" si="0"/>
        <v>40.09375</v>
      </c>
      <c r="J45" s="2" t="s">
        <v>13</v>
      </c>
      <c r="K45" s="6" t="s">
        <v>121</v>
      </c>
      <c r="L45" s="6" t="s">
        <v>131</v>
      </c>
      <c r="M45" s="6" t="s">
        <v>135</v>
      </c>
      <c r="O45">
        <v>54</v>
      </c>
      <c r="Q45">
        <v>54</v>
      </c>
    </row>
    <row r="46" spans="1:22" x14ac:dyDescent="0.25">
      <c r="B46" s="6">
        <v>235</v>
      </c>
      <c r="C46" s="3">
        <v>79.1875</v>
      </c>
      <c r="D46" s="3">
        <v>10.09375</v>
      </c>
      <c r="E46" s="3">
        <v>59</v>
      </c>
      <c r="F46" s="3"/>
      <c r="G46" s="3"/>
      <c r="H46" s="3">
        <f t="shared" si="2"/>
        <v>39.09375</v>
      </c>
      <c r="I46" s="3">
        <f t="shared" si="0"/>
        <v>40.09375</v>
      </c>
      <c r="J46" s="2" t="s">
        <v>13</v>
      </c>
      <c r="K46" s="6" t="s">
        <v>121</v>
      </c>
      <c r="L46" s="6" t="s">
        <v>131</v>
      </c>
      <c r="M46" s="6" t="s">
        <v>135</v>
      </c>
      <c r="O46">
        <v>55</v>
      </c>
      <c r="Q46">
        <v>55</v>
      </c>
    </row>
    <row r="47" spans="1:22" x14ac:dyDescent="0.25">
      <c r="B47" s="6">
        <v>235</v>
      </c>
      <c r="C47" s="3">
        <v>80.1875</v>
      </c>
      <c r="D47" s="3">
        <v>10.09375</v>
      </c>
      <c r="E47" s="3">
        <v>60</v>
      </c>
      <c r="F47" s="3"/>
      <c r="G47" s="3"/>
      <c r="H47" s="3">
        <f t="shared" si="2"/>
        <v>40.09375</v>
      </c>
      <c r="I47" s="3">
        <f t="shared" si="0"/>
        <v>40.09375</v>
      </c>
      <c r="J47" s="2" t="s">
        <v>12</v>
      </c>
      <c r="K47" s="6" t="s">
        <v>121</v>
      </c>
      <c r="L47" s="6" t="s">
        <v>131</v>
      </c>
      <c r="M47" s="6" t="s">
        <v>135</v>
      </c>
      <c r="O47">
        <v>56</v>
      </c>
      <c r="Q47">
        <v>56</v>
      </c>
    </row>
    <row r="48" spans="1:22" x14ac:dyDescent="0.25">
      <c r="B48" s="6">
        <v>235</v>
      </c>
      <c r="C48" s="3">
        <v>81.1875</v>
      </c>
      <c r="D48" s="3">
        <v>10.09375</v>
      </c>
      <c r="E48" s="3">
        <v>61</v>
      </c>
      <c r="F48" s="3"/>
      <c r="G48" s="3"/>
      <c r="H48" s="3">
        <f t="shared" si="2"/>
        <v>41.09375</v>
      </c>
      <c r="I48" s="3">
        <f t="shared" si="0"/>
        <v>40.09375</v>
      </c>
      <c r="J48" s="2" t="s">
        <v>12</v>
      </c>
      <c r="K48" s="6" t="s">
        <v>121</v>
      </c>
      <c r="L48" s="6" t="s">
        <v>131</v>
      </c>
      <c r="M48" s="6" t="s">
        <v>135</v>
      </c>
      <c r="O48">
        <v>57</v>
      </c>
      <c r="Q48">
        <v>57</v>
      </c>
    </row>
    <row r="49" spans="2:17" x14ac:dyDescent="0.25">
      <c r="B49" s="6">
        <v>235</v>
      </c>
      <c r="C49" s="3">
        <v>82.1875</v>
      </c>
      <c r="D49" s="3">
        <v>10.09375</v>
      </c>
      <c r="E49" s="3">
        <v>62</v>
      </c>
      <c r="F49" s="3"/>
      <c r="G49" s="3"/>
      <c r="H49" s="3">
        <f t="shared" si="2"/>
        <v>42.09375</v>
      </c>
      <c r="I49" s="3">
        <f t="shared" si="0"/>
        <v>40.09375</v>
      </c>
      <c r="J49" s="2" t="s">
        <v>13</v>
      </c>
      <c r="K49" s="6" t="s">
        <v>121</v>
      </c>
      <c r="L49" s="6" t="s">
        <v>131</v>
      </c>
      <c r="M49" s="6" t="s">
        <v>135</v>
      </c>
      <c r="O49">
        <v>59</v>
      </c>
      <c r="Q49">
        <v>58</v>
      </c>
    </row>
    <row r="50" spans="2:17" x14ac:dyDescent="0.25">
      <c r="B50" s="6">
        <v>235</v>
      </c>
      <c r="C50" s="3">
        <v>83.1875</v>
      </c>
      <c r="D50" s="3">
        <v>10.09375</v>
      </c>
      <c r="E50" s="3">
        <v>63</v>
      </c>
      <c r="F50" s="3"/>
      <c r="G50" s="3"/>
      <c r="H50" s="3">
        <f t="shared" si="2"/>
        <v>43.09375</v>
      </c>
      <c r="I50" s="3">
        <f t="shared" si="0"/>
        <v>40.09375</v>
      </c>
      <c r="J50" s="2" t="s">
        <v>13</v>
      </c>
      <c r="K50" s="6" t="s">
        <v>121</v>
      </c>
      <c r="L50" s="6" t="s">
        <v>131</v>
      </c>
      <c r="M50" s="6" t="s">
        <v>135</v>
      </c>
      <c r="O50">
        <v>60</v>
      </c>
      <c r="Q50">
        <v>59</v>
      </c>
    </row>
    <row r="51" spans="2:17" x14ac:dyDescent="0.25">
      <c r="B51" s="6">
        <v>235</v>
      </c>
      <c r="C51" s="3">
        <v>84.1875</v>
      </c>
      <c r="D51" s="3">
        <v>10.09375</v>
      </c>
      <c r="E51" s="3">
        <v>64</v>
      </c>
      <c r="F51" s="3"/>
      <c r="G51" s="3"/>
      <c r="H51" s="3">
        <f t="shared" si="2"/>
        <v>44.09375</v>
      </c>
      <c r="I51" s="3">
        <f t="shared" si="0"/>
        <v>40.09375</v>
      </c>
      <c r="J51" s="2" t="s">
        <v>12</v>
      </c>
      <c r="K51" s="6" t="s">
        <v>121</v>
      </c>
      <c r="L51" s="6" t="s">
        <v>131</v>
      </c>
      <c r="M51" s="6" t="s">
        <v>135</v>
      </c>
      <c r="O51">
        <v>61</v>
      </c>
      <c r="Q51">
        <v>60</v>
      </c>
    </row>
    <row r="52" spans="2:17" x14ac:dyDescent="0.25">
      <c r="B52" s="6">
        <v>235</v>
      </c>
      <c r="C52" s="3">
        <v>85.1875</v>
      </c>
      <c r="D52" s="3">
        <v>10.09375</v>
      </c>
      <c r="E52" s="3">
        <v>65</v>
      </c>
      <c r="F52" s="3"/>
      <c r="G52" s="3"/>
      <c r="H52" s="3">
        <f t="shared" si="2"/>
        <v>45.09375</v>
      </c>
      <c r="I52" s="3">
        <f t="shared" si="0"/>
        <v>40.09375</v>
      </c>
      <c r="J52" s="2" t="s">
        <v>13</v>
      </c>
      <c r="K52" s="6" t="s">
        <v>121</v>
      </c>
      <c r="L52" s="6" t="s">
        <v>131</v>
      </c>
      <c r="M52" s="6" t="s">
        <v>135</v>
      </c>
      <c r="O52">
        <v>63</v>
      </c>
    </row>
    <row r="53" spans="2:17" x14ac:dyDescent="0.25">
      <c r="B53" s="6">
        <v>235</v>
      </c>
      <c r="C53" s="3">
        <v>86.1875</v>
      </c>
      <c r="D53" s="3">
        <v>10.09375</v>
      </c>
      <c r="E53" s="3">
        <v>66</v>
      </c>
      <c r="F53" s="3"/>
      <c r="G53" s="3"/>
      <c r="H53" s="3">
        <f t="shared" si="2"/>
        <v>46.09375</v>
      </c>
      <c r="I53" s="3">
        <f t="shared" si="0"/>
        <v>40.09375</v>
      </c>
      <c r="J53" s="2" t="s">
        <v>13</v>
      </c>
      <c r="K53" s="6" t="s">
        <v>121</v>
      </c>
      <c r="L53" s="6" t="s">
        <v>131</v>
      </c>
      <c r="M53" s="6" t="s">
        <v>135</v>
      </c>
      <c r="O53">
        <v>64</v>
      </c>
    </row>
    <row r="54" spans="2:17" x14ac:dyDescent="0.25">
      <c r="B54" s="6">
        <v>235</v>
      </c>
      <c r="C54" s="3">
        <v>87.1875</v>
      </c>
      <c r="D54" s="3">
        <v>10.09375</v>
      </c>
      <c r="E54" s="3">
        <v>67</v>
      </c>
      <c r="F54" s="3"/>
      <c r="G54" s="3"/>
      <c r="H54" s="3">
        <f t="shared" si="2"/>
        <v>47.09375</v>
      </c>
      <c r="I54" s="3">
        <f t="shared" si="0"/>
        <v>40.09375</v>
      </c>
      <c r="J54" s="2" t="s">
        <v>13</v>
      </c>
      <c r="K54" s="6" t="s">
        <v>121</v>
      </c>
      <c r="L54" s="6" t="s">
        <v>131</v>
      </c>
      <c r="M54" s="6" t="s">
        <v>135</v>
      </c>
      <c r="O54">
        <v>65</v>
      </c>
    </row>
    <row r="55" spans="2:17" x14ac:dyDescent="0.25">
      <c r="B55" s="6">
        <v>235</v>
      </c>
      <c r="C55" s="3">
        <v>88.1875</v>
      </c>
      <c r="D55" s="3">
        <v>10.09375</v>
      </c>
      <c r="E55" s="3">
        <v>68</v>
      </c>
      <c r="F55" s="3"/>
      <c r="G55" s="3"/>
      <c r="H55" s="3">
        <f t="shared" si="2"/>
        <v>48.09375</v>
      </c>
      <c r="I55" s="3">
        <f t="shared" si="0"/>
        <v>40.09375</v>
      </c>
      <c r="J55" s="2" t="s">
        <v>13</v>
      </c>
      <c r="K55" s="6" t="s">
        <v>121</v>
      </c>
      <c r="L55" s="6" t="s">
        <v>131</v>
      </c>
      <c r="M55" s="6" t="s">
        <v>135</v>
      </c>
      <c r="O55">
        <v>66</v>
      </c>
    </row>
    <row r="56" spans="2:17" x14ac:dyDescent="0.25">
      <c r="B56" s="6" t="s">
        <v>104</v>
      </c>
      <c r="C56" s="3">
        <v>36.1875</v>
      </c>
      <c r="D56" s="3">
        <v>10.09375</v>
      </c>
      <c r="E56" s="3">
        <v>16</v>
      </c>
      <c r="F56" s="3"/>
      <c r="G56" s="3"/>
      <c r="H56" s="3">
        <f>C56*0.5</f>
        <v>18.09375</v>
      </c>
      <c r="I56" s="3">
        <f t="shared" ref="I56:I108" si="3">C56-H56</f>
        <v>18.09375</v>
      </c>
      <c r="J56" s="2" t="s">
        <v>12</v>
      </c>
      <c r="K56" s="6" t="s">
        <v>121</v>
      </c>
      <c r="L56" s="6" t="s">
        <v>132</v>
      </c>
      <c r="M56" s="6" t="s">
        <v>135</v>
      </c>
      <c r="O56" s="100">
        <v>67</v>
      </c>
    </row>
    <row r="57" spans="2:17" x14ac:dyDescent="0.25">
      <c r="B57" s="6" t="s">
        <v>104</v>
      </c>
      <c r="C57" s="3">
        <v>37.1875</v>
      </c>
      <c r="D57" s="3">
        <v>10.09375</v>
      </c>
      <c r="E57" s="3">
        <v>17</v>
      </c>
      <c r="F57" s="3"/>
      <c r="G57" s="3"/>
      <c r="H57" s="3">
        <f t="shared" ref="H57:H78" si="4">C57*0.5</f>
        <v>18.59375</v>
      </c>
      <c r="I57" s="3">
        <f t="shared" si="3"/>
        <v>18.59375</v>
      </c>
      <c r="J57" s="2" t="s">
        <v>12</v>
      </c>
      <c r="K57" s="6" t="s">
        <v>121</v>
      </c>
      <c r="L57" s="6" t="s">
        <v>132</v>
      </c>
      <c r="M57" s="6" t="s">
        <v>135</v>
      </c>
      <c r="O57">
        <v>68</v>
      </c>
    </row>
    <row r="58" spans="2:17" x14ac:dyDescent="0.25">
      <c r="B58" s="6" t="s">
        <v>104</v>
      </c>
      <c r="C58" s="3">
        <v>38.1875</v>
      </c>
      <c r="D58" s="3">
        <v>10.09375</v>
      </c>
      <c r="E58" s="3">
        <v>18</v>
      </c>
      <c r="F58" s="3"/>
      <c r="G58" s="3"/>
      <c r="H58" s="3">
        <f t="shared" si="4"/>
        <v>19.09375</v>
      </c>
      <c r="I58" s="3">
        <f t="shared" si="3"/>
        <v>19.09375</v>
      </c>
      <c r="J58" s="2" t="s">
        <v>12</v>
      </c>
      <c r="K58" s="6" t="s">
        <v>121</v>
      </c>
      <c r="L58" s="6" t="s">
        <v>132</v>
      </c>
      <c r="M58" s="6" t="s">
        <v>135</v>
      </c>
      <c r="O58">
        <v>69</v>
      </c>
    </row>
    <row r="59" spans="2:17" x14ac:dyDescent="0.25">
      <c r="B59" s="6" t="s">
        <v>104</v>
      </c>
      <c r="C59" s="3">
        <v>39.1875</v>
      </c>
      <c r="D59" s="3">
        <v>10.09375</v>
      </c>
      <c r="E59" s="3">
        <v>19</v>
      </c>
      <c r="F59" s="3"/>
      <c r="G59" s="3"/>
      <c r="H59" s="3">
        <f t="shared" si="4"/>
        <v>19.59375</v>
      </c>
      <c r="I59" s="3">
        <f t="shared" si="3"/>
        <v>19.59375</v>
      </c>
      <c r="J59" s="2" t="s">
        <v>12</v>
      </c>
      <c r="K59" s="6" t="s">
        <v>121</v>
      </c>
      <c r="L59" s="6" t="s">
        <v>132</v>
      </c>
      <c r="M59" s="6" t="s">
        <v>135</v>
      </c>
      <c r="O59">
        <v>70</v>
      </c>
    </row>
    <row r="60" spans="2:17" x14ac:dyDescent="0.25">
      <c r="B60" s="6" t="s">
        <v>104</v>
      </c>
      <c r="C60" s="3">
        <v>40.1875</v>
      </c>
      <c r="D60" s="3">
        <v>10.09375</v>
      </c>
      <c r="E60" s="3">
        <v>20</v>
      </c>
      <c r="F60" s="3"/>
      <c r="G60" s="3"/>
      <c r="H60" s="3">
        <f t="shared" si="4"/>
        <v>20.09375</v>
      </c>
      <c r="I60" s="3">
        <f t="shared" si="3"/>
        <v>20.09375</v>
      </c>
      <c r="J60" s="2" t="s">
        <v>12</v>
      </c>
      <c r="K60" s="6" t="s">
        <v>121</v>
      </c>
      <c r="L60" s="6" t="s">
        <v>132</v>
      </c>
      <c r="M60" s="6" t="s">
        <v>135</v>
      </c>
      <c r="O60">
        <v>71</v>
      </c>
    </row>
    <row r="61" spans="2:17" x14ac:dyDescent="0.25">
      <c r="B61" s="6" t="s">
        <v>104</v>
      </c>
      <c r="C61" s="3">
        <v>41.1875</v>
      </c>
      <c r="D61" s="3">
        <v>10.09375</v>
      </c>
      <c r="E61" s="3">
        <v>21</v>
      </c>
      <c r="F61" s="3"/>
      <c r="G61" s="3"/>
      <c r="H61" s="3">
        <f t="shared" si="4"/>
        <v>20.59375</v>
      </c>
      <c r="I61" s="3">
        <f t="shared" si="3"/>
        <v>20.59375</v>
      </c>
      <c r="J61" s="2" t="s">
        <v>12</v>
      </c>
      <c r="K61" s="6" t="s">
        <v>121</v>
      </c>
      <c r="L61" s="6" t="s">
        <v>132</v>
      </c>
      <c r="M61" s="6" t="s">
        <v>135</v>
      </c>
      <c r="O61">
        <v>72</v>
      </c>
    </row>
    <row r="62" spans="2:17" x14ac:dyDescent="0.25">
      <c r="B62" s="6" t="s">
        <v>104</v>
      </c>
      <c r="C62" s="3">
        <v>42.1875</v>
      </c>
      <c r="D62" s="3">
        <v>10.09375</v>
      </c>
      <c r="E62" s="3">
        <v>22</v>
      </c>
      <c r="F62" s="3"/>
      <c r="G62" s="3"/>
      <c r="H62" s="3">
        <f t="shared" si="4"/>
        <v>21.09375</v>
      </c>
      <c r="I62" s="3">
        <f t="shared" si="3"/>
        <v>21.09375</v>
      </c>
      <c r="J62" s="2" t="s">
        <v>12</v>
      </c>
      <c r="K62" s="6" t="s">
        <v>121</v>
      </c>
      <c r="L62" s="6" t="s">
        <v>132</v>
      </c>
      <c r="M62" s="6" t="s">
        <v>135</v>
      </c>
      <c r="O62">
        <v>73</v>
      </c>
    </row>
    <row r="63" spans="2:17" x14ac:dyDescent="0.25">
      <c r="B63" s="6" t="s">
        <v>104</v>
      </c>
      <c r="C63" s="3">
        <v>43.1875</v>
      </c>
      <c r="D63" s="3">
        <v>10.09375</v>
      </c>
      <c r="E63" s="3">
        <v>23</v>
      </c>
      <c r="F63" s="3"/>
      <c r="G63" s="3"/>
      <c r="H63" s="3">
        <f t="shared" si="4"/>
        <v>21.59375</v>
      </c>
      <c r="I63" s="3">
        <f t="shared" si="3"/>
        <v>21.59375</v>
      </c>
      <c r="J63" s="2" t="s">
        <v>12</v>
      </c>
      <c r="K63" s="6" t="s">
        <v>121</v>
      </c>
      <c r="L63" s="6" t="s">
        <v>132</v>
      </c>
      <c r="M63" s="6" t="s">
        <v>135</v>
      </c>
      <c r="O63">
        <v>74</v>
      </c>
    </row>
    <row r="64" spans="2:17" x14ac:dyDescent="0.25">
      <c r="B64" s="6" t="s">
        <v>104</v>
      </c>
      <c r="C64" s="3">
        <v>44.1875</v>
      </c>
      <c r="D64" s="3">
        <v>10.09375</v>
      </c>
      <c r="E64" s="3">
        <v>24</v>
      </c>
      <c r="F64" s="3"/>
      <c r="G64" s="3"/>
      <c r="H64" s="3">
        <f t="shared" si="4"/>
        <v>22.09375</v>
      </c>
      <c r="I64" s="3">
        <f t="shared" si="3"/>
        <v>22.09375</v>
      </c>
      <c r="J64" s="2" t="s">
        <v>12</v>
      </c>
      <c r="K64" s="6" t="s">
        <v>121</v>
      </c>
      <c r="L64" s="6" t="s">
        <v>132</v>
      </c>
      <c r="M64" s="6" t="s">
        <v>135</v>
      </c>
      <c r="O64">
        <v>75</v>
      </c>
    </row>
    <row r="65" spans="2:15" x14ac:dyDescent="0.25">
      <c r="B65" s="6" t="s">
        <v>104</v>
      </c>
      <c r="C65" s="3">
        <v>45.1875</v>
      </c>
      <c r="D65" s="3">
        <v>10.09375</v>
      </c>
      <c r="E65" s="3">
        <v>25</v>
      </c>
      <c r="F65" s="3"/>
      <c r="G65" s="3"/>
      <c r="H65" s="3">
        <f t="shared" si="4"/>
        <v>22.59375</v>
      </c>
      <c r="I65" s="3">
        <f t="shared" si="3"/>
        <v>22.59375</v>
      </c>
      <c r="J65" s="2" t="s">
        <v>12</v>
      </c>
      <c r="K65" s="6" t="s">
        <v>121</v>
      </c>
      <c r="L65" s="6" t="s">
        <v>132</v>
      </c>
      <c r="M65" s="6" t="s">
        <v>135</v>
      </c>
      <c r="O65">
        <v>76</v>
      </c>
    </row>
    <row r="66" spans="2:15" x14ac:dyDescent="0.25">
      <c r="B66" s="6" t="s">
        <v>104</v>
      </c>
      <c r="C66" s="3">
        <v>46.1875</v>
      </c>
      <c r="D66" s="3">
        <v>10.09375</v>
      </c>
      <c r="E66" s="3">
        <v>26</v>
      </c>
      <c r="F66" s="3"/>
      <c r="G66" s="3"/>
      <c r="H66" s="3">
        <f t="shared" si="4"/>
        <v>23.09375</v>
      </c>
      <c r="I66" s="3">
        <f t="shared" si="3"/>
        <v>23.09375</v>
      </c>
      <c r="J66" s="2" t="s">
        <v>12</v>
      </c>
      <c r="K66" s="6" t="s">
        <v>121</v>
      </c>
      <c r="L66" s="6" t="s">
        <v>132</v>
      </c>
      <c r="M66" s="6" t="s">
        <v>135</v>
      </c>
      <c r="O66">
        <v>77</v>
      </c>
    </row>
    <row r="67" spans="2:15" x14ac:dyDescent="0.25">
      <c r="B67" s="6" t="s">
        <v>104</v>
      </c>
      <c r="C67" s="3">
        <v>47.1875</v>
      </c>
      <c r="D67" s="3">
        <v>10.09375</v>
      </c>
      <c r="E67" s="3">
        <v>27</v>
      </c>
      <c r="F67" s="3"/>
      <c r="G67" s="3"/>
      <c r="H67" s="3">
        <f t="shared" si="4"/>
        <v>23.59375</v>
      </c>
      <c r="I67" s="3">
        <f t="shared" si="3"/>
        <v>23.59375</v>
      </c>
      <c r="J67" s="2" t="s">
        <v>12</v>
      </c>
      <c r="K67" s="6" t="s">
        <v>121</v>
      </c>
      <c r="L67" s="6" t="s">
        <v>132</v>
      </c>
      <c r="M67" s="6" t="s">
        <v>135</v>
      </c>
      <c r="O67">
        <v>78</v>
      </c>
    </row>
    <row r="68" spans="2:15" x14ac:dyDescent="0.25">
      <c r="B68" s="6" t="s">
        <v>104</v>
      </c>
      <c r="C68" s="3">
        <v>48.1875</v>
      </c>
      <c r="D68" s="3">
        <v>10.09375</v>
      </c>
      <c r="E68" s="3">
        <v>28</v>
      </c>
      <c r="F68" s="3"/>
      <c r="G68" s="3"/>
      <c r="H68" s="3">
        <f t="shared" si="4"/>
        <v>24.09375</v>
      </c>
      <c r="I68" s="3">
        <f t="shared" si="3"/>
        <v>24.09375</v>
      </c>
      <c r="J68" s="2" t="s">
        <v>12</v>
      </c>
      <c r="K68" s="6" t="s">
        <v>121</v>
      </c>
      <c r="L68" s="6" t="s">
        <v>132</v>
      </c>
      <c r="M68" s="6" t="s">
        <v>135</v>
      </c>
      <c r="O68">
        <v>79</v>
      </c>
    </row>
    <row r="69" spans="2:15" x14ac:dyDescent="0.25">
      <c r="B69" s="6" t="s">
        <v>104</v>
      </c>
      <c r="C69" s="3">
        <v>49.1875</v>
      </c>
      <c r="D69" s="3">
        <v>10.09375</v>
      </c>
      <c r="E69" s="3">
        <v>29</v>
      </c>
      <c r="F69" s="3"/>
      <c r="G69" s="3"/>
      <c r="H69" s="3">
        <f t="shared" si="4"/>
        <v>24.59375</v>
      </c>
      <c r="I69" s="3">
        <f t="shared" si="3"/>
        <v>24.59375</v>
      </c>
      <c r="J69" s="2" t="s">
        <v>12</v>
      </c>
      <c r="K69" s="6" t="s">
        <v>121</v>
      </c>
      <c r="L69" s="6" t="s">
        <v>132</v>
      </c>
      <c r="M69" s="6" t="s">
        <v>135</v>
      </c>
      <c r="O69">
        <v>80</v>
      </c>
    </row>
    <row r="70" spans="2:15" x14ac:dyDescent="0.25">
      <c r="B70" s="6" t="s">
        <v>104</v>
      </c>
      <c r="C70" s="3">
        <v>50.1875</v>
      </c>
      <c r="D70" s="3">
        <v>10.09375</v>
      </c>
      <c r="E70" s="3">
        <v>30</v>
      </c>
      <c r="F70" s="3"/>
      <c r="G70" s="3"/>
      <c r="H70" s="3">
        <f t="shared" si="4"/>
        <v>25.09375</v>
      </c>
      <c r="I70" s="3">
        <f t="shared" si="3"/>
        <v>25.09375</v>
      </c>
      <c r="J70" s="2" t="s">
        <v>12</v>
      </c>
      <c r="K70" s="6" t="s">
        <v>121</v>
      </c>
      <c r="L70" s="6" t="s">
        <v>132</v>
      </c>
      <c r="M70" s="6" t="s">
        <v>135</v>
      </c>
      <c r="O70">
        <v>81</v>
      </c>
    </row>
    <row r="71" spans="2:15" x14ac:dyDescent="0.25">
      <c r="B71" s="6" t="s">
        <v>104</v>
      </c>
      <c r="C71" s="3">
        <v>51.1875</v>
      </c>
      <c r="D71" s="3">
        <v>10.09375</v>
      </c>
      <c r="E71" s="3">
        <v>31</v>
      </c>
      <c r="F71" s="3"/>
      <c r="G71" s="3"/>
      <c r="H71" s="3">
        <f t="shared" si="4"/>
        <v>25.59375</v>
      </c>
      <c r="I71" s="3">
        <f t="shared" si="3"/>
        <v>25.59375</v>
      </c>
      <c r="J71" s="2" t="s">
        <v>12</v>
      </c>
      <c r="K71" s="6" t="s">
        <v>121</v>
      </c>
      <c r="L71" s="6" t="s">
        <v>132</v>
      </c>
      <c r="M71" s="6" t="s">
        <v>135</v>
      </c>
      <c r="O71">
        <v>82</v>
      </c>
    </row>
    <row r="72" spans="2:15" x14ac:dyDescent="0.25">
      <c r="B72" s="6" t="s">
        <v>104</v>
      </c>
      <c r="C72" s="3">
        <v>52.1875</v>
      </c>
      <c r="D72" s="3">
        <v>10.09375</v>
      </c>
      <c r="E72" s="3">
        <v>32</v>
      </c>
      <c r="F72" s="3"/>
      <c r="G72" s="3"/>
      <c r="H72" s="3">
        <f t="shared" si="4"/>
        <v>26.09375</v>
      </c>
      <c r="I72" s="3">
        <f t="shared" si="3"/>
        <v>26.09375</v>
      </c>
      <c r="J72" s="2" t="s">
        <v>12</v>
      </c>
      <c r="K72" s="6" t="s">
        <v>121</v>
      </c>
      <c r="L72" s="6" t="s">
        <v>132</v>
      </c>
      <c r="M72" s="6" t="s">
        <v>135</v>
      </c>
      <c r="O72">
        <v>83</v>
      </c>
    </row>
    <row r="73" spans="2:15" x14ac:dyDescent="0.25">
      <c r="B73" s="6" t="s">
        <v>104</v>
      </c>
      <c r="C73" s="3">
        <v>53.1875</v>
      </c>
      <c r="D73" s="3">
        <v>10.09375</v>
      </c>
      <c r="E73" s="3">
        <v>33</v>
      </c>
      <c r="F73" s="3"/>
      <c r="G73" s="3"/>
      <c r="H73" s="3">
        <f t="shared" si="4"/>
        <v>26.59375</v>
      </c>
      <c r="I73" s="3">
        <f t="shared" si="3"/>
        <v>26.59375</v>
      </c>
      <c r="J73" s="2" t="s">
        <v>12</v>
      </c>
      <c r="K73" s="6" t="s">
        <v>121</v>
      </c>
      <c r="L73" s="6" t="s">
        <v>132</v>
      </c>
      <c r="M73" s="6" t="s">
        <v>135</v>
      </c>
      <c r="O73">
        <v>84</v>
      </c>
    </row>
    <row r="74" spans="2:15" x14ac:dyDescent="0.25">
      <c r="B74" s="6" t="s">
        <v>104</v>
      </c>
      <c r="C74" s="3">
        <v>54.1875</v>
      </c>
      <c r="D74" s="3">
        <v>10.09375</v>
      </c>
      <c r="E74" s="3">
        <v>34</v>
      </c>
      <c r="F74" s="3"/>
      <c r="G74" s="3"/>
      <c r="H74" s="3">
        <f t="shared" si="4"/>
        <v>27.09375</v>
      </c>
      <c r="I74" s="3">
        <f t="shared" si="3"/>
        <v>27.09375</v>
      </c>
      <c r="J74" s="2" t="s">
        <v>12</v>
      </c>
      <c r="K74" s="6" t="s">
        <v>121</v>
      </c>
      <c r="L74" s="6" t="s">
        <v>132</v>
      </c>
      <c r="M74" s="6" t="s">
        <v>135</v>
      </c>
      <c r="O74">
        <v>85</v>
      </c>
    </row>
    <row r="75" spans="2:15" x14ac:dyDescent="0.25">
      <c r="B75" s="6" t="s">
        <v>104</v>
      </c>
      <c r="C75" s="3">
        <v>55.1875</v>
      </c>
      <c r="D75" s="3">
        <v>10.09375</v>
      </c>
      <c r="E75" s="3">
        <v>35</v>
      </c>
      <c r="F75" s="3"/>
      <c r="G75" s="3"/>
      <c r="H75" s="3">
        <f t="shared" si="4"/>
        <v>27.59375</v>
      </c>
      <c r="I75" s="3">
        <f t="shared" si="3"/>
        <v>27.59375</v>
      </c>
      <c r="J75" s="2" t="s">
        <v>12</v>
      </c>
      <c r="K75" s="6" t="s">
        <v>121</v>
      </c>
      <c r="L75" s="6" t="s">
        <v>132</v>
      </c>
      <c r="M75" s="6" t="s">
        <v>135</v>
      </c>
      <c r="O75">
        <v>86</v>
      </c>
    </row>
    <row r="76" spans="2:15" x14ac:dyDescent="0.25">
      <c r="B76" s="6" t="s">
        <v>104</v>
      </c>
      <c r="C76" s="3">
        <v>56.1875</v>
      </c>
      <c r="D76" s="3">
        <v>10.09375</v>
      </c>
      <c r="E76" s="3">
        <v>36</v>
      </c>
      <c r="F76" s="3"/>
      <c r="G76" s="3"/>
      <c r="H76" s="3">
        <f t="shared" si="4"/>
        <v>28.09375</v>
      </c>
      <c r="I76" s="3">
        <f t="shared" si="3"/>
        <v>28.09375</v>
      </c>
      <c r="J76" s="2" t="s">
        <v>12</v>
      </c>
      <c r="K76" s="6" t="s">
        <v>121</v>
      </c>
      <c r="L76" s="6" t="s">
        <v>132</v>
      </c>
      <c r="M76" s="6" t="s">
        <v>135</v>
      </c>
      <c r="O76">
        <v>87</v>
      </c>
    </row>
    <row r="77" spans="2:15" x14ac:dyDescent="0.25">
      <c r="B77" s="6" t="s">
        <v>104</v>
      </c>
      <c r="C77" s="3">
        <v>57.1875</v>
      </c>
      <c r="D77" s="3">
        <v>10.09375</v>
      </c>
      <c r="E77" s="3">
        <v>37</v>
      </c>
      <c r="F77" s="3"/>
      <c r="G77" s="3"/>
      <c r="H77" s="3">
        <f t="shared" si="4"/>
        <v>28.59375</v>
      </c>
      <c r="I77" s="3">
        <f t="shared" si="3"/>
        <v>28.59375</v>
      </c>
      <c r="J77" s="2" t="s">
        <v>12</v>
      </c>
      <c r="K77" s="6" t="s">
        <v>121</v>
      </c>
      <c r="L77" s="6" t="s">
        <v>132</v>
      </c>
      <c r="M77" s="6" t="s">
        <v>135</v>
      </c>
      <c r="O77">
        <v>88</v>
      </c>
    </row>
    <row r="78" spans="2:15" x14ac:dyDescent="0.25">
      <c r="B78" s="6" t="s">
        <v>104</v>
      </c>
      <c r="C78" s="3">
        <v>58.1875</v>
      </c>
      <c r="D78" s="3">
        <v>10.09375</v>
      </c>
      <c r="E78" s="3">
        <v>38</v>
      </c>
      <c r="F78" s="3"/>
      <c r="G78" s="3"/>
      <c r="H78" s="3">
        <f t="shared" si="4"/>
        <v>29.09375</v>
      </c>
      <c r="I78" s="3">
        <f t="shared" si="3"/>
        <v>29.09375</v>
      </c>
      <c r="J78" s="2" t="s">
        <v>12</v>
      </c>
      <c r="K78" s="6" t="s">
        <v>121</v>
      </c>
      <c r="L78" s="6" t="s">
        <v>132</v>
      </c>
      <c r="M78" s="6" t="s">
        <v>135</v>
      </c>
      <c r="O78">
        <v>90</v>
      </c>
    </row>
    <row r="79" spans="2:15" x14ac:dyDescent="0.25">
      <c r="B79" s="6" t="s">
        <v>104</v>
      </c>
      <c r="C79" s="3">
        <v>59.1875</v>
      </c>
      <c r="D79" s="3">
        <v>10.09375</v>
      </c>
      <c r="E79" s="3">
        <v>39</v>
      </c>
      <c r="F79" s="3"/>
      <c r="G79" s="3"/>
      <c r="H79" s="3">
        <f>C79-40.09375</f>
        <v>19.09375</v>
      </c>
      <c r="I79" s="3">
        <f t="shared" si="3"/>
        <v>40.09375</v>
      </c>
      <c r="J79" s="2" t="s">
        <v>13</v>
      </c>
      <c r="K79" s="6" t="s">
        <v>121</v>
      </c>
      <c r="L79" s="6" t="s">
        <v>132</v>
      </c>
      <c r="M79" s="6" t="s">
        <v>135</v>
      </c>
      <c r="O79">
        <v>91</v>
      </c>
    </row>
    <row r="80" spans="2:15" x14ac:dyDescent="0.25">
      <c r="B80" s="6" t="s">
        <v>104</v>
      </c>
      <c r="C80" s="3">
        <v>60.1875</v>
      </c>
      <c r="D80" s="3">
        <v>10.09375</v>
      </c>
      <c r="E80" s="3">
        <v>40</v>
      </c>
      <c r="F80" s="3"/>
      <c r="G80" s="3"/>
      <c r="H80" s="3">
        <f t="shared" ref="H80:H108" si="5">C80-40.09375</f>
        <v>20.09375</v>
      </c>
      <c r="I80" s="3">
        <f t="shared" si="3"/>
        <v>40.09375</v>
      </c>
      <c r="J80" s="2" t="s">
        <v>13</v>
      </c>
      <c r="K80" s="6" t="s">
        <v>121</v>
      </c>
      <c r="L80" s="6" t="s">
        <v>132</v>
      </c>
      <c r="M80" s="6" t="s">
        <v>135</v>
      </c>
      <c r="O80">
        <v>92</v>
      </c>
    </row>
    <row r="81" spans="2:15" x14ac:dyDescent="0.25">
      <c r="B81" s="6" t="s">
        <v>104</v>
      </c>
      <c r="C81" s="3">
        <v>61.1875</v>
      </c>
      <c r="D81" s="3">
        <v>10.09375</v>
      </c>
      <c r="E81" s="3">
        <v>41</v>
      </c>
      <c r="F81" s="3"/>
      <c r="G81" s="3"/>
      <c r="H81" s="3">
        <f t="shared" si="5"/>
        <v>21.09375</v>
      </c>
      <c r="I81" s="3">
        <f t="shared" si="3"/>
        <v>40.09375</v>
      </c>
      <c r="J81" s="2" t="s">
        <v>13</v>
      </c>
      <c r="K81" s="6" t="s">
        <v>121</v>
      </c>
      <c r="L81" s="6" t="s">
        <v>132</v>
      </c>
      <c r="M81" s="6" t="s">
        <v>135</v>
      </c>
      <c r="O81">
        <v>94</v>
      </c>
    </row>
    <row r="82" spans="2:15" x14ac:dyDescent="0.25">
      <c r="B82" s="6" t="s">
        <v>104</v>
      </c>
      <c r="C82" s="3">
        <v>62.1875</v>
      </c>
      <c r="D82" s="3">
        <v>10.09375</v>
      </c>
      <c r="E82" s="3">
        <v>42</v>
      </c>
      <c r="F82" s="3"/>
      <c r="G82" s="3"/>
      <c r="H82" s="3">
        <f t="shared" si="5"/>
        <v>22.09375</v>
      </c>
      <c r="I82" s="3">
        <f t="shared" si="3"/>
        <v>40.09375</v>
      </c>
      <c r="J82" s="2" t="s">
        <v>13</v>
      </c>
      <c r="K82" s="6" t="s">
        <v>121</v>
      </c>
      <c r="L82" s="6" t="s">
        <v>132</v>
      </c>
      <c r="M82" s="6" t="s">
        <v>135</v>
      </c>
      <c r="O82">
        <v>95</v>
      </c>
    </row>
    <row r="83" spans="2:15" x14ac:dyDescent="0.25">
      <c r="B83" s="6" t="s">
        <v>104</v>
      </c>
      <c r="C83" s="3">
        <v>63.1875</v>
      </c>
      <c r="D83" s="3">
        <v>10.09375</v>
      </c>
      <c r="E83" s="3">
        <v>43</v>
      </c>
      <c r="F83" s="3"/>
      <c r="G83" s="3"/>
      <c r="H83" s="3">
        <f t="shared" si="5"/>
        <v>23.09375</v>
      </c>
      <c r="I83" s="3">
        <f t="shared" si="3"/>
        <v>40.09375</v>
      </c>
      <c r="J83" s="2" t="s">
        <v>13</v>
      </c>
      <c r="K83" s="6" t="s">
        <v>121</v>
      </c>
      <c r="L83" s="6" t="s">
        <v>132</v>
      </c>
      <c r="M83" s="6" t="s">
        <v>135</v>
      </c>
      <c r="O83">
        <v>96</v>
      </c>
    </row>
    <row r="84" spans="2:15" x14ac:dyDescent="0.25">
      <c r="B84" s="6" t="s">
        <v>104</v>
      </c>
      <c r="C84" s="3">
        <v>64.1875</v>
      </c>
      <c r="D84" s="3">
        <v>10.09375</v>
      </c>
      <c r="E84" s="3">
        <v>44</v>
      </c>
      <c r="F84" s="3"/>
      <c r="G84" s="3"/>
      <c r="H84" s="3">
        <f t="shared" si="5"/>
        <v>24.09375</v>
      </c>
      <c r="I84" s="3">
        <f t="shared" si="3"/>
        <v>40.09375</v>
      </c>
      <c r="J84" s="2" t="s">
        <v>13</v>
      </c>
      <c r="K84" s="6" t="s">
        <v>121</v>
      </c>
      <c r="L84" s="6" t="s">
        <v>132</v>
      </c>
      <c r="M84" s="6" t="s">
        <v>135</v>
      </c>
      <c r="O84">
        <v>97</v>
      </c>
    </row>
    <row r="85" spans="2:15" x14ac:dyDescent="0.25">
      <c r="B85" s="6" t="s">
        <v>104</v>
      </c>
      <c r="C85" s="3">
        <v>65.1875</v>
      </c>
      <c r="D85" s="3">
        <v>10.09375</v>
      </c>
      <c r="E85" s="3">
        <v>45</v>
      </c>
      <c r="F85" s="3"/>
      <c r="G85" s="3"/>
      <c r="H85" s="3">
        <f t="shared" si="5"/>
        <v>25.09375</v>
      </c>
      <c r="I85" s="3">
        <f t="shared" si="3"/>
        <v>40.09375</v>
      </c>
      <c r="J85" s="2" t="s">
        <v>13</v>
      </c>
      <c r="K85" s="6" t="s">
        <v>121</v>
      </c>
      <c r="L85" s="6" t="s">
        <v>132</v>
      </c>
      <c r="M85" s="6" t="s">
        <v>135</v>
      </c>
      <c r="O85">
        <v>98</v>
      </c>
    </row>
    <row r="86" spans="2:15" x14ac:dyDescent="0.25">
      <c r="B86" s="6" t="s">
        <v>104</v>
      </c>
      <c r="C86" s="3">
        <v>66.1875</v>
      </c>
      <c r="D86" s="3">
        <v>10.09375</v>
      </c>
      <c r="E86" s="3">
        <v>46</v>
      </c>
      <c r="F86" s="3"/>
      <c r="G86" s="3"/>
      <c r="H86" s="3">
        <f t="shared" si="5"/>
        <v>26.09375</v>
      </c>
      <c r="I86" s="3">
        <f t="shared" si="3"/>
        <v>40.09375</v>
      </c>
      <c r="J86" s="2" t="s">
        <v>13</v>
      </c>
      <c r="K86" s="6" t="s">
        <v>121</v>
      </c>
      <c r="L86" s="6" t="s">
        <v>132</v>
      </c>
      <c r="M86" s="6" t="s">
        <v>135</v>
      </c>
      <c r="O86">
        <v>99</v>
      </c>
    </row>
    <row r="87" spans="2:15" x14ac:dyDescent="0.25">
      <c r="B87" s="6" t="s">
        <v>104</v>
      </c>
      <c r="C87" s="3">
        <v>67.1875</v>
      </c>
      <c r="D87" s="3">
        <v>10.09375</v>
      </c>
      <c r="E87" s="3">
        <v>47</v>
      </c>
      <c r="F87" s="3"/>
      <c r="G87" s="3"/>
      <c r="H87" s="3">
        <f t="shared" si="5"/>
        <v>27.09375</v>
      </c>
      <c r="I87" s="3">
        <f t="shared" si="3"/>
        <v>40.09375</v>
      </c>
      <c r="J87" s="2" t="s">
        <v>13</v>
      </c>
      <c r="K87" s="6" t="s">
        <v>121</v>
      </c>
      <c r="L87" s="6" t="s">
        <v>132</v>
      </c>
      <c r="M87" s="6" t="s">
        <v>135</v>
      </c>
      <c r="O87">
        <v>100</v>
      </c>
    </row>
    <row r="88" spans="2:15" x14ac:dyDescent="0.25">
      <c r="B88" s="6" t="s">
        <v>104</v>
      </c>
      <c r="C88" s="3">
        <v>68.1875</v>
      </c>
      <c r="D88" s="3">
        <v>10.09375</v>
      </c>
      <c r="E88" s="3">
        <v>48</v>
      </c>
      <c r="F88" s="3"/>
      <c r="G88" s="3"/>
      <c r="H88" s="3">
        <f t="shared" si="5"/>
        <v>28.09375</v>
      </c>
      <c r="I88" s="3">
        <f t="shared" si="3"/>
        <v>40.09375</v>
      </c>
      <c r="J88" s="2" t="s">
        <v>13</v>
      </c>
      <c r="K88" s="6" t="s">
        <v>121</v>
      </c>
      <c r="L88" s="6" t="s">
        <v>132</v>
      </c>
      <c r="M88" s="6" t="s">
        <v>135</v>
      </c>
      <c r="O88">
        <v>101</v>
      </c>
    </row>
    <row r="89" spans="2:15" x14ac:dyDescent="0.25">
      <c r="B89" s="6" t="s">
        <v>104</v>
      </c>
      <c r="C89" s="3">
        <v>69.1875</v>
      </c>
      <c r="D89" s="3">
        <v>10.09375</v>
      </c>
      <c r="E89" s="3">
        <v>49</v>
      </c>
      <c r="F89" s="3"/>
      <c r="G89" s="3"/>
      <c r="H89" s="3">
        <f t="shared" si="5"/>
        <v>29.09375</v>
      </c>
      <c r="I89" s="3">
        <f t="shared" si="3"/>
        <v>40.09375</v>
      </c>
      <c r="J89" s="2" t="s">
        <v>13</v>
      </c>
      <c r="K89" s="6" t="s">
        <v>121</v>
      </c>
      <c r="L89" s="6" t="s">
        <v>132</v>
      </c>
      <c r="M89" s="6" t="s">
        <v>135</v>
      </c>
      <c r="O89">
        <v>102</v>
      </c>
    </row>
    <row r="90" spans="2:15" x14ac:dyDescent="0.25">
      <c r="B90" s="6" t="s">
        <v>104</v>
      </c>
      <c r="C90" s="3">
        <v>70.1875</v>
      </c>
      <c r="D90" s="3">
        <v>10.09375</v>
      </c>
      <c r="E90" s="3">
        <v>50</v>
      </c>
      <c r="F90" s="3"/>
      <c r="G90" s="3"/>
      <c r="H90" s="3">
        <f t="shared" si="5"/>
        <v>30.09375</v>
      </c>
      <c r="I90" s="3">
        <f t="shared" si="3"/>
        <v>40.09375</v>
      </c>
      <c r="J90" s="2" t="s">
        <v>13</v>
      </c>
      <c r="K90" s="6" t="s">
        <v>121</v>
      </c>
      <c r="L90" s="6" t="s">
        <v>132</v>
      </c>
      <c r="M90" s="6" t="s">
        <v>135</v>
      </c>
      <c r="O90">
        <v>103</v>
      </c>
    </row>
    <row r="91" spans="2:15" x14ac:dyDescent="0.25">
      <c r="B91" s="6" t="s">
        <v>104</v>
      </c>
      <c r="C91" s="3">
        <v>71.1875</v>
      </c>
      <c r="D91" s="3">
        <v>10.09375</v>
      </c>
      <c r="E91" s="3">
        <v>51</v>
      </c>
      <c r="F91" s="3"/>
      <c r="G91" s="3"/>
      <c r="H91" s="3">
        <f t="shared" si="5"/>
        <v>31.09375</v>
      </c>
      <c r="I91" s="3">
        <f t="shared" si="3"/>
        <v>40.09375</v>
      </c>
      <c r="J91" s="2" t="s">
        <v>13</v>
      </c>
      <c r="K91" s="6" t="s">
        <v>121</v>
      </c>
      <c r="L91" s="6" t="s">
        <v>132</v>
      </c>
      <c r="M91" s="6" t="s">
        <v>135</v>
      </c>
      <c r="O91">
        <v>104</v>
      </c>
    </row>
    <row r="92" spans="2:15" x14ac:dyDescent="0.25">
      <c r="B92" s="6" t="s">
        <v>104</v>
      </c>
      <c r="C92" s="3">
        <v>72.1875</v>
      </c>
      <c r="D92" s="3">
        <v>10.09375</v>
      </c>
      <c r="E92" s="3">
        <v>52</v>
      </c>
      <c r="F92" s="3"/>
      <c r="G92" s="3"/>
      <c r="H92" s="3">
        <f t="shared" si="5"/>
        <v>32.09375</v>
      </c>
      <c r="I92" s="3">
        <f t="shared" si="3"/>
        <v>40.09375</v>
      </c>
      <c r="J92" s="2" t="s">
        <v>13</v>
      </c>
      <c r="K92" s="6" t="s">
        <v>121</v>
      </c>
      <c r="L92" s="6" t="s">
        <v>132</v>
      </c>
      <c r="M92" s="6" t="s">
        <v>135</v>
      </c>
      <c r="O92">
        <v>105</v>
      </c>
    </row>
    <row r="93" spans="2:15" x14ac:dyDescent="0.25">
      <c r="B93" s="6" t="s">
        <v>104</v>
      </c>
      <c r="C93" s="3">
        <v>73.1875</v>
      </c>
      <c r="D93" s="3">
        <v>10.09375</v>
      </c>
      <c r="E93" s="3">
        <v>53</v>
      </c>
      <c r="F93" s="3"/>
      <c r="G93" s="3"/>
      <c r="H93" s="3">
        <f t="shared" si="5"/>
        <v>33.09375</v>
      </c>
      <c r="I93" s="3">
        <f t="shared" si="3"/>
        <v>40.09375</v>
      </c>
      <c r="J93" s="2" t="s">
        <v>13</v>
      </c>
      <c r="K93" s="6" t="s">
        <v>121</v>
      </c>
      <c r="L93" s="6" t="s">
        <v>132</v>
      </c>
      <c r="M93" s="6" t="s">
        <v>135</v>
      </c>
      <c r="O93">
        <v>106</v>
      </c>
    </row>
    <row r="94" spans="2:15" x14ac:dyDescent="0.25">
      <c r="B94" s="6" t="s">
        <v>104</v>
      </c>
      <c r="C94" s="3">
        <v>74.1875</v>
      </c>
      <c r="D94" s="3">
        <v>10.09375</v>
      </c>
      <c r="E94" s="3">
        <v>54</v>
      </c>
      <c r="F94" s="3"/>
      <c r="G94" s="3"/>
      <c r="H94" s="3">
        <f t="shared" si="5"/>
        <v>34.09375</v>
      </c>
      <c r="I94" s="3">
        <f t="shared" si="3"/>
        <v>40.09375</v>
      </c>
      <c r="J94" s="2" t="s">
        <v>13</v>
      </c>
      <c r="K94" s="6" t="s">
        <v>121</v>
      </c>
      <c r="L94" s="6" t="s">
        <v>132</v>
      </c>
      <c r="M94" s="6" t="s">
        <v>135</v>
      </c>
      <c r="O94">
        <v>107</v>
      </c>
    </row>
    <row r="95" spans="2:15" x14ac:dyDescent="0.25">
      <c r="B95" s="6" t="s">
        <v>104</v>
      </c>
      <c r="C95" s="3">
        <v>75.1875</v>
      </c>
      <c r="D95" s="3">
        <v>10.09375</v>
      </c>
      <c r="E95" s="3">
        <v>55</v>
      </c>
      <c r="F95" s="3"/>
      <c r="G95" s="3"/>
      <c r="H95" s="3">
        <f t="shared" si="5"/>
        <v>35.09375</v>
      </c>
      <c r="I95" s="3">
        <f t="shared" si="3"/>
        <v>40.09375</v>
      </c>
      <c r="J95" s="2" t="s">
        <v>13</v>
      </c>
      <c r="K95" s="6" t="s">
        <v>121</v>
      </c>
      <c r="L95" s="6" t="s">
        <v>132</v>
      </c>
      <c r="M95" s="6" t="s">
        <v>135</v>
      </c>
      <c r="O95">
        <v>108</v>
      </c>
    </row>
    <row r="96" spans="2:15" x14ac:dyDescent="0.25">
      <c r="B96" s="6" t="s">
        <v>104</v>
      </c>
      <c r="C96" s="3">
        <v>76.1875</v>
      </c>
      <c r="D96" s="3">
        <v>10.09375</v>
      </c>
      <c r="E96" s="3">
        <v>56</v>
      </c>
      <c r="F96" s="3"/>
      <c r="G96" s="3"/>
      <c r="H96" s="3">
        <f t="shared" si="5"/>
        <v>36.09375</v>
      </c>
      <c r="I96" s="3">
        <f t="shared" si="3"/>
        <v>40.09375</v>
      </c>
      <c r="J96" s="2" t="s">
        <v>13</v>
      </c>
      <c r="K96" s="6" t="s">
        <v>121</v>
      </c>
      <c r="L96" s="6" t="s">
        <v>132</v>
      </c>
      <c r="M96" s="6" t="s">
        <v>135</v>
      </c>
      <c r="O96">
        <v>109</v>
      </c>
    </row>
    <row r="97" spans="2:15" x14ac:dyDescent="0.25">
      <c r="B97" s="6" t="s">
        <v>104</v>
      </c>
      <c r="C97" s="3">
        <v>77.1875</v>
      </c>
      <c r="D97" s="3">
        <v>10.09375</v>
      </c>
      <c r="E97" s="3">
        <v>57</v>
      </c>
      <c r="F97" s="3"/>
      <c r="G97" s="3"/>
      <c r="H97" s="3">
        <f t="shared" si="5"/>
        <v>37.09375</v>
      </c>
      <c r="I97" s="3">
        <f t="shared" si="3"/>
        <v>40.09375</v>
      </c>
      <c r="J97" s="2" t="s">
        <v>13</v>
      </c>
      <c r="K97" s="6" t="s">
        <v>121</v>
      </c>
      <c r="L97" s="6" t="s">
        <v>132</v>
      </c>
      <c r="M97" s="6" t="s">
        <v>135</v>
      </c>
      <c r="O97">
        <v>110</v>
      </c>
    </row>
    <row r="98" spans="2:15" x14ac:dyDescent="0.25">
      <c r="B98" s="6" t="s">
        <v>104</v>
      </c>
      <c r="C98" s="3">
        <v>78.1875</v>
      </c>
      <c r="D98" s="3">
        <v>10.09375</v>
      </c>
      <c r="E98" s="3">
        <v>58</v>
      </c>
      <c r="F98" s="3"/>
      <c r="G98" s="3"/>
      <c r="H98" s="3">
        <f t="shared" si="5"/>
        <v>38.09375</v>
      </c>
      <c r="I98" s="3">
        <f t="shared" si="3"/>
        <v>40.09375</v>
      </c>
      <c r="J98" s="2" t="s">
        <v>13</v>
      </c>
      <c r="K98" s="6" t="s">
        <v>121</v>
      </c>
      <c r="L98" s="6" t="s">
        <v>132</v>
      </c>
      <c r="M98" s="6" t="s">
        <v>135</v>
      </c>
      <c r="O98">
        <v>111</v>
      </c>
    </row>
    <row r="99" spans="2:15" x14ac:dyDescent="0.25">
      <c r="B99" s="6" t="s">
        <v>104</v>
      </c>
      <c r="C99" s="3">
        <v>79.1875</v>
      </c>
      <c r="D99" s="3">
        <v>10.09375</v>
      </c>
      <c r="E99" s="3">
        <v>59</v>
      </c>
      <c r="F99" s="3"/>
      <c r="G99" s="3"/>
      <c r="H99" s="3">
        <f t="shared" si="5"/>
        <v>39.09375</v>
      </c>
      <c r="I99" s="3">
        <f t="shared" si="3"/>
        <v>40.09375</v>
      </c>
      <c r="J99" s="2" t="s">
        <v>13</v>
      </c>
      <c r="K99" s="6" t="s">
        <v>121</v>
      </c>
      <c r="L99" s="6" t="s">
        <v>132</v>
      </c>
      <c r="M99" s="6" t="s">
        <v>135</v>
      </c>
      <c r="O99">
        <v>112</v>
      </c>
    </row>
    <row r="100" spans="2:15" x14ac:dyDescent="0.25">
      <c r="B100" s="6" t="s">
        <v>104</v>
      </c>
      <c r="C100" s="3">
        <v>80.1875</v>
      </c>
      <c r="D100" s="3">
        <v>10.09375</v>
      </c>
      <c r="E100" s="3">
        <v>60</v>
      </c>
      <c r="F100" s="3"/>
      <c r="G100" s="3"/>
      <c r="H100" s="3">
        <f t="shared" si="5"/>
        <v>40.09375</v>
      </c>
      <c r="I100" s="3">
        <f t="shared" si="3"/>
        <v>40.09375</v>
      </c>
      <c r="J100" s="2" t="s">
        <v>12</v>
      </c>
      <c r="K100" s="6" t="s">
        <v>121</v>
      </c>
      <c r="L100" s="6" t="s">
        <v>132</v>
      </c>
      <c r="M100" s="6" t="s">
        <v>135</v>
      </c>
      <c r="O100">
        <v>113</v>
      </c>
    </row>
    <row r="101" spans="2:15" x14ac:dyDescent="0.25">
      <c r="B101" s="6" t="s">
        <v>104</v>
      </c>
      <c r="C101" s="3">
        <v>81.1875</v>
      </c>
      <c r="D101" s="3">
        <v>10.09375</v>
      </c>
      <c r="E101" s="3">
        <v>61</v>
      </c>
      <c r="F101" s="3"/>
      <c r="G101" s="3"/>
      <c r="H101" s="3">
        <f t="shared" si="5"/>
        <v>41.09375</v>
      </c>
      <c r="I101" s="3">
        <f t="shared" si="3"/>
        <v>40.09375</v>
      </c>
      <c r="J101" s="2" t="s">
        <v>12</v>
      </c>
      <c r="K101" s="6" t="s">
        <v>121</v>
      </c>
      <c r="L101" s="6" t="s">
        <v>132</v>
      </c>
      <c r="M101" s="6" t="s">
        <v>135</v>
      </c>
      <c r="O101">
        <v>114</v>
      </c>
    </row>
    <row r="102" spans="2:15" x14ac:dyDescent="0.25">
      <c r="B102" s="6" t="s">
        <v>104</v>
      </c>
      <c r="C102" s="3">
        <v>82.1875</v>
      </c>
      <c r="D102" s="3">
        <v>10.09375</v>
      </c>
      <c r="E102" s="3">
        <v>62</v>
      </c>
      <c r="F102" s="3"/>
      <c r="G102" s="3"/>
      <c r="H102" s="3">
        <f t="shared" si="5"/>
        <v>42.09375</v>
      </c>
      <c r="I102" s="3">
        <f t="shared" si="3"/>
        <v>40.09375</v>
      </c>
      <c r="J102" s="2" t="s">
        <v>13</v>
      </c>
      <c r="K102" s="6" t="s">
        <v>121</v>
      </c>
      <c r="L102" s="6" t="s">
        <v>132</v>
      </c>
      <c r="M102" s="6" t="s">
        <v>135</v>
      </c>
      <c r="O102">
        <v>115</v>
      </c>
    </row>
    <row r="103" spans="2:15" x14ac:dyDescent="0.25">
      <c r="B103" s="6" t="s">
        <v>104</v>
      </c>
      <c r="C103" s="3">
        <v>83.1875</v>
      </c>
      <c r="D103" s="3">
        <v>10.09375</v>
      </c>
      <c r="E103" s="3">
        <v>63</v>
      </c>
      <c r="F103" s="3"/>
      <c r="G103" s="3"/>
      <c r="H103" s="3">
        <f t="shared" si="5"/>
        <v>43.09375</v>
      </c>
      <c r="I103" s="3">
        <f t="shared" si="3"/>
        <v>40.09375</v>
      </c>
      <c r="J103" s="2" t="s">
        <v>13</v>
      </c>
      <c r="K103" s="6" t="s">
        <v>121</v>
      </c>
      <c r="L103" s="6" t="s">
        <v>132</v>
      </c>
      <c r="M103" s="6" t="s">
        <v>135</v>
      </c>
      <c r="O103">
        <v>116</v>
      </c>
    </row>
    <row r="104" spans="2:15" x14ac:dyDescent="0.25">
      <c r="B104" s="6" t="s">
        <v>104</v>
      </c>
      <c r="C104" s="3">
        <v>84.1875</v>
      </c>
      <c r="D104" s="3">
        <v>10.09375</v>
      </c>
      <c r="E104" s="3">
        <v>64</v>
      </c>
      <c r="F104" s="3"/>
      <c r="G104" s="3"/>
      <c r="H104" s="3">
        <f t="shared" si="5"/>
        <v>44.09375</v>
      </c>
      <c r="I104" s="3">
        <f t="shared" si="3"/>
        <v>40.09375</v>
      </c>
      <c r="J104" s="2" t="s">
        <v>12</v>
      </c>
      <c r="K104" s="6" t="s">
        <v>121</v>
      </c>
      <c r="L104" s="6" t="s">
        <v>132</v>
      </c>
      <c r="M104" s="6" t="s">
        <v>135</v>
      </c>
      <c r="O104">
        <v>117</v>
      </c>
    </row>
    <row r="105" spans="2:15" x14ac:dyDescent="0.25">
      <c r="B105" s="6" t="s">
        <v>104</v>
      </c>
      <c r="C105" s="3">
        <v>85.1875</v>
      </c>
      <c r="D105" s="3">
        <v>10.09375</v>
      </c>
      <c r="E105" s="3">
        <v>65</v>
      </c>
      <c r="F105" s="3"/>
      <c r="G105" s="3"/>
      <c r="H105" s="3">
        <f t="shared" si="5"/>
        <v>45.09375</v>
      </c>
      <c r="I105" s="3">
        <f t="shared" si="3"/>
        <v>40.09375</v>
      </c>
      <c r="J105" s="2" t="s">
        <v>13</v>
      </c>
      <c r="K105" s="6" t="s">
        <v>121</v>
      </c>
      <c r="L105" s="6" t="s">
        <v>132</v>
      </c>
      <c r="M105" s="6" t="s">
        <v>135</v>
      </c>
      <c r="O105">
        <v>118</v>
      </c>
    </row>
    <row r="106" spans="2:15" x14ac:dyDescent="0.25">
      <c r="B106" s="6" t="s">
        <v>104</v>
      </c>
      <c r="C106" s="3">
        <v>86.1875</v>
      </c>
      <c r="D106" s="3">
        <v>10.09375</v>
      </c>
      <c r="E106" s="3">
        <v>66</v>
      </c>
      <c r="F106" s="3"/>
      <c r="G106" s="3"/>
      <c r="H106" s="3">
        <f t="shared" si="5"/>
        <v>46.09375</v>
      </c>
      <c r="I106" s="3">
        <f t="shared" si="3"/>
        <v>40.09375</v>
      </c>
      <c r="J106" s="2" t="s">
        <v>13</v>
      </c>
      <c r="K106" s="6" t="s">
        <v>121</v>
      </c>
      <c r="L106" s="6" t="s">
        <v>132</v>
      </c>
      <c r="M106" s="6" t="s">
        <v>135</v>
      </c>
      <c r="O106">
        <v>119</v>
      </c>
    </row>
    <row r="107" spans="2:15" x14ac:dyDescent="0.25">
      <c r="B107" s="6" t="s">
        <v>104</v>
      </c>
      <c r="C107" s="3">
        <v>87.1875</v>
      </c>
      <c r="D107" s="3">
        <v>10.09375</v>
      </c>
      <c r="E107" s="3">
        <v>67</v>
      </c>
      <c r="F107" s="3"/>
      <c r="G107" s="3"/>
      <c r="H107" s="3">
        <f t="shared" si="5"/>
        <v>47.09375</v>
      </c>
      <c r="I107" s="3">
        <f t="shared" si="3"/>
        <v>40.09375</v>
      </c>
      <c r="J107" s="2" t="s">
        <v>13</v>
      </c>
      <c r="K107" s="6" t="s">
        <v>121</v>
      </c>
      <c r="L107" s="6" t="s">
        <v>132</v>
      </c>
      <c r="M107" s="6" t="s">
        <v>135</v>
      </c>
      <c r="O107">
        <v>120</v>
      </c>
    </row>
    <row r="108" spans="2:15" x14ac:dyDescent="0.25">
      <c r="B108" s="6" t="s">
        <v>104</v>
      </c>
      <c r="C108" s="3">
        <v>88.1875</v>
      </c>
      <c r="D108" s="3">
        <v>10.09375</v>
      </c>
      <c r="E108" s="3">
        <v>68</v>
      </c>
      <c r="F108" s="3"/>
      <c r="G108" s="3"/>
      <c r="H108" s="3">
        <f t="shared" si="5"/>
        <v>48.09375</v>
      </c>
      <c r="I108" s="3">
        <f t="shared" si="3"/>
        <v>40.09375</v>
      </c>
      <c r="J108" s="2" t="s">
        <v>13</v>
      </c>
      <c r="K108" s="6" t="s">
        <v>121</v>
      </c>
      <c r="L108" s="6" t="s">
        <v>132</v>
      </c>
      <c r="M108" s="6" t="s">
        <v>135</v>
      </c>
    </row>
    <row r="109" spans="2:15" x14ac:dyDescent="0.25">
      <c r="B109" s="6" t="s">
        <v>105</v>
      </c>
      <c r="C109" s="3">
        <v>36.1875</v>
      </c>
      <c r="D109" s="3">
        <v>10.09375</v>
      </c>
      <c r="E109" s="3">
        <v>16</v>
      </c>
      <c r="F109" s="3"/>
      <c r="G109" s="3"/>
      <c r="H109" s="3">
        <f>C109*0.5</f>
        <v>18.09375</v>
      </c>
      <c r="I109" s="3">
        <f t="shared" ref="I109:I161" si="6">C109-H109</f>
        <v>18.09375</v>
      </c>
      <c r="J109" s="2" t="s">
        <v>12</v>
      </c>
      <c r="K109" s="6" t="s">
        <v>122</v>
      </c>
      <c r="L109" s="6" t="s">
        <v>131</v>
      </c>
      <c r="M109" s="6" t="s">
        <v>135</v>
      </c>
    </row>
    <row r="110" spans="2:15" x14ac:dyDescent="0.25">
      <c r="B110" s="6" t="s">
        <v>105</v>
      </c>
      <c r="C110" s="3">
        <v>37.1875</v>
      </c>
      <c r="D110" s="3">
        <v>10.09375</v>
      </c>
      <c r="E110" s="3">
        <v>17</v>
      </c>
      <c r="F110" s="3"/>
      <c r="G110" s="3"/>
      <c r="H110" s="3">
        <f t="shared" ref="H110:H131" si="7">C110*0.5</f>
        <v>18.59375</v>
      </c>
      <c r="I110" s="3">
        <f t="shared" si="6"/>
        <v>18.59375</v>
      </c>
      <c r="J110" s="2" t="s">
        <v>12</v>
      </c>
      <c r="K110" s="6" t="s">
        <v>122</v>
      </c>
      <c r="L110" s="6" t="s">
        <v>131</v>
      </c>
      <c r="M110" s="6" t="s">
        <v>135</v>
      </c>
    </row>
    <row r="111" spans="2:15" x14ac:dyDescent="0.25">
      <c r="B111" s="6" t="s">
        <v>105</v>
      </c>
      <c r="C111" s="3">
        <v>38.1875</v>
      </c>
      <c r="D111" s="3">
        <v>10.09375</v>
      </c>
      <c r="E111" s="3">
        <v>18</v>
      </c>
      <c r="F111" s="3"/>
      <c r="G111" s="3"/>
      <c r="H111" s="3">
        <f t="shared" si="7"/>
        <v>19.09375</v>
      </c>
      <c r="I111" s="3">
        <f t="shared" si="6"/>
        <v>19.09375</v>
      </c>
      <c r="J111" s="2" t="s">
        <v>12</v>
      </c>
      <c r="K111" s="6" t="s">
        <v>122</v>
      </c>
      <c r="L111" s="6" t="s">
        <v>131</v>
      </c>
      <c r="M111" s="6" t="s">
        <v>135</v>
      </c>
    </row>
    <row r="112" spans="2:15" x14ac:dyDescent="0.25">
      <c r="B112" s="6" t="s">
        <v>105</v>
      </c>
      <c r="C112" s="3">
        <v>39.1875</v>
      </c>
      <c r="D112" s="3">
        <v>10.09375</v>
      </c>
      <c r="E112" s="3">
        <v>19</v>
      </c>
      <c r="F112" s="3"/>
      <c r="G112" s="3"/>
      <c r="H112" s="3">
        <f t="shared" si="7"/>
        <v>19.59375</v>
      </c>
      <c r="I112" s="3">
        <f t="shared" si="6"/>
        <v>19.59375</v>
      </c>
      <c r="J112" s="2" t="s">
        <v>12</v>
      </c>
      <c r="K112" s="6" t="s">
        <v>122</v>
      </c>
      <c r="L112" s="6" t="s">
        <v>131</v>
      </c>
      <c r="M112" s="6" t="s">
        <v>135</v>
      </c>
    </row>
    <row r="113" spans="2:13" x14ac:dyDescent="0.25">
      <c r="B113" s="6" t="s">
        <v>105</v>
      </c>
      <c r="C113" s="3">
        <v>40.1875</v>
      </c>
      <c r="D113" s="3">
        <v>10.09375</v>
      </c>
      <c r="E113" s="3">
        <v>20</v>
      </c>
      <c r="F113" s="3"/>
      <c r="G113" s="3"/>
      <c r="H113" s="3">
        <f t="shared" si="7"/>
        <v>20.09375</v>
      </c>
      <c r="I113" s="3">
        <f t="shared" si="6"/>
        <v>20.09375</v>
      </c>
      <c r="J113" s="2" t="s">
        <v>12</v>
      </c>
      <c r="K113" s="6" t="s">
        <v>122</v>
      </c>
      <c r="L113" s="6" t="s">
        <v>131</v>
      </c>
      <c r="M113" s="6" t="s">
        <v>135</v>
      </c>
    </row>
    <row r="114" spans="2:13" x14ac:dyDescent="0.25">
      <c r="B114" s="6" t="s">
        <v>105</v>
      </c>
      <c r="C114" s="3">
        <v>41.1875</v>
      </c>
      <c r="D114" s="3">
        <v>10.09375</v>
      </c>
      <c r="E114" s="3">
        <v>21</v>
      </c>
      <c r="F114" s="3"/>
      <c r="G114" s="3"/>
      <c r="H114" s="3">
        <f t="shared" si="7"/>
        <v>20.59375</v>
      </c>
      <c r="I114" s="3">
        <f t="shared" si="6"/>
        <v>20.59375</v>
      </c>
      <c r="J114" s="2" t="s">
        <v>12</v>
      </c>
      <c r="K114" s="6" t="s">
        <v>122</v>
      </c>
      <c r="L114" s="6" t="s">
        <v>131</v>
      </c>
      <c r="M114" s="6" t="s">
        <v>135</v>
      </c>
    </row>
    <row r="115" spans="2:13" x14ac:dyDescent="0.25">
      <c r="B115" s="6" t="s">
        <v>105</v>
      </c>
      <c r="C115" s="3">
        <v>42.1875</v>
      </c>
      <c r="D115" s="3">
        <v>10.09375</v>
      </c>
      <c r="E115" s="3">
        <v>22</v>
      </c>
      <c r="F115" s="3"/>
      <c r="G115" s="3"/>
      <c r="H115" s="3">
        <f t="shared" si="7"/>
        <v>21.09375</v>
      </c>
      <c r="I115" s="3">
        <f t="shared" si="6"/>
        <v>21.09375</v>
      </c>
      <c r="J115" s="2" t="s">
        <v>12</v>
      </c>
      <c r="K115" s="6" t="s">
        <v>122</v>
      </c>
      <c r="L115" s="6" t="s">
        <v>131</v>
      </c>
      <c r="M115" s="6" t="s">
        <v>135</v>
      </c>
    </row>
    <row r="116" spans="2:13" x14ac:dyDescent="0.25">
      <c r="B116" s="6" t="s">
        <v>105</v>
      </c>
      <c r="C116" s="3">
        <v>43.1875</v>
      </c>
      <c r="D116" s="3">
        <v>10.09375</v>
      </c>
      <c r="E116" s="3">
        <v>23</v>
      </c>
      <c r="F116" s="3"/>
      <c r="G116" s="3"/>
      <c r="H116" s="3">
        <f t="shared" si="7"/>
        <v>21.59375</v>
      </c>
      <c r="I116" s="3">
        <f t="shared" si="6"/>
        <v>21.59375</v>
      </c>
      <c r="J116" s="2" t="s">
        <v>12</v>
      </c>
      <c r="K116" s="6" t="s">
        <v>122</v>
      </c>
      <c r="L116" s="6" t="s">
        <v>131</v>
      </c>
      <c r="M116" s="6" t="s">
        <v>135</v>
      </c>
    </row>
    <row r="117" spans="2:13" x14ac:dyDescent="0.25">
      <c r="B117" s="6" t="s">
        <v>105</v>
      </c>
      <c r="C117" s="3">
        <v>44.1875</v>
      </c>
      <c r="D117" s="3">
        <v>10.09375</v>
      </c>
      <c r="E117" s="3">
        <v>24</v>
      </c>
      <c r="F117" s="3"/>
      <c r="G117" s="3"/>
      <c r="H117" s="3">
        <f t="shared" si="7"/>
        <v>22.09375</v>
      </c>
      <c r="I117" s="3">
        <f t="shared" si="6"/>
        <v>22.09375</v>
      </c>
      <c r="J117" s="2" t="s">
        <v>12</v>
      </c>
      <c r="K117" s="6" t="s">
        <v>122</v>
      </c>
      <c r="L117" s="6" t="s">
        <v>131</v>
      </c>
      <c r="M117" s="6" t="s">
        <v>135</v>
      </c>
    </row>
    <row r="118" spans="2:13" x14ac:dyDescent="0.25">
      <c r="B118" s="6" t="s">
        <v>105</v>
      </c>
      <c r="C118" s="3">
        <v>45.1875</v>
      </c>
      <c r="D118" s="3">
        <v>10.09375</v>
      </c>
      <c r="E118" s="3">
        <v>25</v>
      </c>
      <c r="F118" s="3"/>
      <c r="G118" s="3"/>
      <c r="H118" s="3">
        <f t="shared" si="7"/>
        <v>22.59375</v>
      </c>
      <c r="I118" s="3">
        <f t="shared" si="6"/>
        <v>22.59375</v>
      </c>
      <c r="J118" s="2" t="s">
        <v>12</v>
      </c>
      <c r="K118" s="6" t="s">
        <v>122</v>
      </c>
      <c r="L118" s="6" t="s">
        <v>131</v>
      </c>
      <c r="M118" s="6" t="s">
        <v>135</v>
      </c>
    </row>
    <row r="119" spans="2:13" x14ac:dyDescent="0.25">
      <c r="B119" s="6" t="s">
        <v>105</v>
      </c>
      <c r="C119" s="3">
        <v>46.1875</v>
      </c>
      <c r="D119" s="3">
        <v>10.09375</v>
      </c>
      <c r="E119" s="3">
        <v>26</v>
      </c>
      <c r="F119" s="3"/>
      <c r="G119" s="3"/>
      <c r="H119" s="3">
        <f t="shared" si="7"/>
        <v>23.09375</v>
      </c>
      <c r="I119" s="3">
        <f t="shared" si="6"/>
        <v>23.09375</v>
      </c>
      <c r="J119" s="2" t="s">
        <v>12</v>
      </c>
      <c r="K119" s="6" t="s">
        <v>122</v>
      </c>
      <c r="L119" s="6" t="s">
        <v>131</v>
      </c>
      <c r="M119" s="6" t="s">
        <v>135</v>
      </c>
    </row>
    <row r="120" spans="2:13" x14ac:dyDescent="0.25">
      <c r="B120" s="6" t="s">
        <v>105</v>
      </c>
      <c r="C120" s="3">
        <v>47.1875</v>
      </c>
      <c r="D120" s="3">
        <v>10.09375</v>
      </c>
      <c r="E120" s="3">
        <v>27</v>
      </c>
      <c r="F120" s="3"/>
      <c r="G120" s="3"/>
      <c r="H120" s="3">
        <f t="shared" si="7"/>
        <v>23.59375</v>
      </c>
      <c r="I120" s="3">
        <f t="shared" si="6"/>
        <v>23.59375</v>
      </c>
      <c r="J120" s="2" t="s">
        <v>12</v>
      </c>
      <c r="K120" s="6" t="s">
        <v>122</v>
      </c>
      <c r="L120" s="6" t="s">
        <v>131</v>
      </c>
      <c r="M120" s="6" t="s">
        <v>135</v>
      </c>
    </row>
    <row r="121" spans="2:13" x14ac:dyDescent="0.25">
      <c r="B121" s="6" t="s">
        <v>105</v>
      </c>
      <c r="C121" s="3">
        <v>48.1875</v>
      </c>
      <c r="D121" s="3">
        <v>10.09375</v>
      </c>
      <c r="E121" s="3">
        <v>28</v>
      </c>
      <c r="F121" s="3"/>
      <c r="G121" s="3"/>
      <c r="H121" s="3">
        <f t="shared" si="7"/>
        <v>24.09375</v>
      </c>
      <c r="I121" s="3">
        <f t="shared" si="6"/>
        <v>24.09375</v>
      </c>
      <c r="J121" s="2" t="s">
        <v>12</v>
      </c>
      <c r="K121" s="6" t="s">
        <v>122</v>
      </c>
      <c r="L121" s="6" t="s">
        <v>131</v>
      </c>
      <c r="M121" s="6" t="s">
        <v>135</v>
      </c>
    </row>
    <row r="122" spans="2:13" x14ac:dyDescent="0.25">
      <c r="B122" s="6" t="s">
        <v>105</v>
      </c>
      <c r="C122" s="3">
        <v>49.1875</v>
      </c>
      <c r="D122" s="3">
        <v>10.09375</v>
      </c>
      <c r="E122" s="3">
        <v>29</v>
      </c>
      <c r="F122" s="3"/>
      <c r="G122" s="3"/>
      <c r="H122" s="3">
        <f t="shared" si="7"/>
        <v>24.59375</v>
      </c>
      <c r="I122" s="3">
        <f t="shared" si="6"/>
        <v>24.59375</v>
      </c>
      <c r="J122" s="2" t="s">
        <v>12</v>
      </c>
      <c r="K122" s="6" t="s">
        <v>122</v>
      </c>
      <c r="L122" s="6" t="s">
        <v>131</v>
      </c>
      <c r="M122" s="6" t="s">
        <v>135</v>
      </c>
    </row>
    <row r="123" spans="2:13" x14ac:dyDescent="0.25">
      <c r="B123" s="6" t="s">
        <v>105</v>
      </c>
      <c r="C123" s="3">
        <v>50.1875</v>
      </c>
      <c r="D123" s="3">
        <v>10.09375</v>
      </c>
      <c r="E123" s="3">
        <v>30</v>
      </c>
      <c r="F123" s="3"/>
      <c r="G123" s="3"/>
      <c r="H123" s="3">
        <f t="shared" si="7"/>
        <v>25.09375</v>
      </c>
      <c r="I123" s="3">
        <f t="shared" si="6"/>
        <v>25.09375</v>
      </c>
      <c r="J123" s="2" t="s">
        <v>12</v>
      </c>
      <c r="K123" s="6" t="s">
        <v>122</v>
      </c>
      <c r="L123" s="6" t="s">
        <v>131</v>
      </c>
      <c r="M123" s="6" t="s">
        <v>135</v>
      </c>
    </row>
    <row r="124" spans="2:13" x14ac:dyDescent="0.25">
      <c r="B124" s="6" t="s">
        <v>105</v>
      </c>
      <c r="C124" s="3">
        <v>51.1875</v>
      </c>
      <c r="D124" s="3">
        <v>10.09375</v>
      </c>
      <c r="E124" s="3">
        <v>31</v>
      </c>
      <c r="F124" s="3"/>
      <c r="G124" s="3"/>
      <c r="H124" s="3">
        <f t="shared" si="7"/>
        <v>25.59375</v>
      </c>
      <c r="I124" s="3">
        <f t="shared" si="6"/>
        <v>25.59375</v>
      </c>
      <c r="J124" s="2" t="s">
        <v>12</v>
      </c>
      <c r="K124" s="6" t="s">
        <v>122</v>
      </c>
      <c r="L124" s="6" t="s">
        <v>131</v>
      </c>
      <c r="M124" s="6" t="s">
        <v>135</v>
      </c>
    </row>
    <row r="125" spans="2:13" x14ac:dyDescent="0.25">
      <c r="B125" s="6" t="s">
        <v>105</v>
      </c>
      <c r="C125" s="3">
        <v>52.1875</v>
      </c>
      <c r="D125" s="3">
        <v>10.09375</v>
      </c>
      <c r="E125" s="3">
        <v>32</v>
      </c>
      <c r="F125" s="3"/>
      <c r="G125" s="3"/>
      <c r="H125" s="3">
        <f t="shared" si="7"/>
        <v>26.09375</v>
      </c>
      <c r="I125" s="3">
        <f t="shared" si="6"/>
        <v>26.09375</v>
      </c>
      <c r="J125" s="2" t="s">
        <v>12</v>
      </c>
      <c r="K125" s="6" t="s">
        <v>122</v>
      </c>
      <c r="L125" s="6" t="s">
        <v>131</v>
      </c>
      <c r="M125" s="6" t="s">
        <v>135</v>
      </c>
    </row>
    <row r="126" spans="2:13" x14ac:dyDescent="0.25">
      <c r="B126" s="6" t="s">
        <v>105</v>
      </c>
      <c r="C126" s="3">
        <v>53.1875</v>
      </c>
      <c r="D126" s="3">
        <v>10.09375</v>
      </c>
      <c r="E126" s="3">
        <v>33</v>
      </c>
      <c r="F126" s="3"/>
      <c r="G126" s="3"/>
      <c r="H126" s="3">
        <f t="shared" si="7"/>
        <v>26.59375</v>
      </c>
      <c r="I126" s="3">
        <f t="shared" si="6"/>
        <v>26.59375</v>
      </c>
      <c r="J126" s="2" t="s">
        <v>12</v>
      </c>
      <c r="K126" s="6" t="s">
        <v>122</v>
      </c>
      <c r="L126" s="6" t="s">
        <v>131</v>
      </c>
      <c r="M126" s="6" t="s">
        <v>135</v>
      </c>
    </row>
    <row r="127" spans="2:13" x14ac:dyDescent="0.25">
      <c r="B127" s="6" t="s">
        <v>105</v>
      </c>
      <c r="C127" s="3">
        <v>54.1875</v>
      </c>
      <c r="D127" s="3">
        <v>10.09375</v>
      </c>
      <c r="E127" s="3">
        <v>34</v>
      </c>
      <c r="F127" s="3"/>
      <c r="G127" s="3"/>
      <c r="H127" s="3">
        <f t="shared" si="7"/>
        <v>27.09375</v>
      </c>
      <c r="I127" s="3">
        <f t="shared" si="6"/>
        <v>27.09375</v>
      </c>
      <c r="J127" s="2" t="s">
        <v>12</v>
      </c>
      <c r="K127" s="6" t="s">
        <v>122</v>
      </c>
      <c r="L127" s="6" t="s">
        <v>131</v>
      </c>
      <c r="M127" s="6" t="s">
        <v>135</v>
      </c>
    </row>
    <row r="128" spans="2:13" x14ac:dyDescent="0.25">
      <c r="B128" s="6" t="s">
        <v>105</v>
      </c>
      <c r="C128" s="3">
        <v>55.1875</v>
      </c>
      <c r="D128" s="3">
        <v>10.09375</v>
      </c>
      <c r="E128" s="3">
        <v>35</v>
      </c>
      <c r="F128" s="3"/>
      <c r="G128" s="3"/>
      <c r="H128" s="3">
        <f t="shared" si="7"/>
        <v>27.59375</v>
      </c>
      <c r="I128" s="3">
        <f t="shared" si="6"/>
        <v>27.59375</v>
      </c>
      <c r="J128" s="2" t="s">
        <v>12</v>
      </c>
      <c r="K128" s="6" t="s">
        <v>122</v>
      </c>
      <c r="L128" s="6" t="s">
        <v>131</v>
      </c>
      <c r="M128" s="6" t="s">
        <v>135</v>
      </c>
    </row>
    <row r="129" spans="2:13" x14ac:dyDescent="0.25">
      <c r="B129" s="6" t="s">
        <v>105</v>
      </c>
      <c r="C129" s="3">
        <v>56.1875</v>
      </c>
      <c r="D129" s="3">
        <v>10.09375</v>
      </c>
      <c r="E129" s="3">
        <v>36</v>
      </c>
      <c r="F129" s="3"/>
      <c r="G129" s="3"/>
      <c r="H129" s="3">
        <f t="shared" si="7"/>
        <v>28.09375</v>
      </c>
      <c r="I129" s="3">
        <f t="shared" si="6"/>
        <v>28.09375</v>
      </c>
      <c r="J129" s="2" t="s">
        <v>12</v>
      </c>
      <c r="K129" s="6" t="s">
        <v>122</v>
      </c>
      <c r="L129" s="6" t="s">
        <v>131</v>
      </c>
      <c r="M129" s="6" t="s">
        <v>135</v>
      </c>
    </row>
    <row r="130" spans="2:13" x14ac:dyDescent="0.25">
      <c r="B130" s="6" t="s">
        <v>105</v>
      </c>
      <c r="C130" s="3">
        <v>57.1875</v>
      </c>
      <c r="D130" s="3">
        <v>10.09375</v>
      </c>
      <c r="E130" s="3">
        <v>37</v>
      </c>
      <c r="F130" s="3"/>
      <c r="G130" s="3"/>
      <c r="H130" s="3">
        <f t="shared" si="7"/>
        <v>28.59375</v>
      </c>
      <c r="I130" s="3">
        <f t="shared" si="6"/>
        <v>28.59375</v>
      </c>
      <c r="J130" s="2" t="s">
        <v>12</v>
      </c>
      <c r="K130" s="6" t="s">
        <v>122</v>
      </c>
      <c r="L130" s="6" t="s">
        <v>131</v>
      </c>
      <c r="M130" s="6" t="s">
        <v>135</v>
      </c>
    </row>
    <row r="131" spans="2:13" x14ac:dyDescent="0.25">
      <c r="B131" s="6" t="s">
        <v>105</v>
      </c>
      <c r="C131" s="3">
        <v>58.1875</v>
      </c>
      <c r="D131" s="3">
        <v>10.09375</v>
      </c>
      <c r="E131" s="3">
        <v>38</v>
      </c>
      <c r="F131" s="3"/>
      <c r="G131" s="3"/>
      <c r="H131" s="3">
        <f t="shared" si="7"/>
        <v>29.09375</v>
      </c>
      <c r="I131" s="3">
        <f t="shared" si="6"/>
        <v>29.09375</v>
      </c>
      <c r="J131" s="2" t="s">
        <v>12</v>
      </c>
      <c r="K131" s="6" t="s">
        <v>122</v>
      </c>
      <c r="L131" s="6" t="s">
        <v>131</v>
      </c>
      <c r="M131" s="6" t="s">
        <v>135</v>
      </c>
    </row>
    <row r="132" spans="2:13" x14ac:dyDescent="0.25">
      <c r="B132" s="6" t="s">
        <v>105</v>
      </c>
      <c r="C132" s="3">
        <v>59.1875</v>
      </c>
      <c r="D132" s="3">
        <v>10.09375</v>
      </c>
      <c r="E132" s="3">
        <v>39</v>
      </c>
      <c r="F132" s="3"/>
      <c r="G132" s="3"/>
      <c r="H132" s="3">
        <f>C132-40.09375</f>
        <v>19.09375</v>
      </c>
      <c r="I132" s="3">
        <f t="shared" si="6"/>
        <v>40.09375</v>
      </c>
      <c r="J132" s="2" t="s">
        <v>13</v>
      </c>
      <c r="K132" s="6" t="s">
        <v>122</v>
      </c>
      <c r="L132" s="6" t="s">
        <v>131</v>
      </c>
      <c r="M132" s="6" t="s">
        <v>135</v>
      </c>
    </row>
    <row r="133" spans="2:13" x14ac:dyDescent="0.25">
      <c r="B133" s="6" t="s">
        <v>105</v>
      </c>
      <c r="C133" s="3">
        <v>60.1875</v>
      </c>
      <c r="D133" s="3">
        <v>10.09375</v>
      </c>
      <c r="E133" s="3">
        <v>40</v>
      </c>
      <c r="F133" s="3"/>
      <c r="G133" s="3"/>
      <c r="H133" s="3">
        <f t="shared" ref="H133:H161" si="8">C133-40.09375</f>
        <v>20.09375</v>
      </c>
      <c r="I133" s="3">
        <f t="shared" si="6"/>
        <v>40.09375</v>
      </c>
      <c r="J133" s="2" t="s">
        <v>13</v>
      </c>
      <c r="K133" s="6" t="s">
        <v>122</v>
      </c>
      <c r="L133" s="6" t="s">
        <v>131</v>
      </c>
      <c r="M133" s="6" t="s">
        <v>135</v>
      </c>
    </row>
    <row r="134" spans="2:13" x14ac:dyDescent="0.25">
      <c r="B134" s="6" t="s">
        <v>105</v>
      </c>
      <c r="C134" s="3">
        <v>61.1875</v>
      </c>
      <c r="D134" s="3">
        <v>10.09375</v>
      </c>
      <c r="E134" s="3">
        <v>41</v>
      </c>
      <c r="F134" s="3"/>
      <c r="G134" s="3"/>
      <c r="H134" s="3">
        <f t="shared" si="8"/>
        <v>21.09375</v>
      </c>
      <c r="I134" s="3">
        <f t="shared" si="6"/>
        <v>40.09375</v>
      </c>
      <c r="J134" s="2" t="s">
        <v>13</v>
      </c>
      <c r="K134" s="6" t="s">
        <v>122</v>
      </c>
      <c r="L134" s="6" t="s">
        <v>131</v>
      </c>
      <c r="M134" s="6" t="s">
        <v>135</v>
      </c>
    </row>
    <row r="135" spans="2:13" x14ac:dyDescent="0.25">
      <c r="B135" s="6" t="s">
        <v>105</v>
      </c>
      <c r="C135" s="3">
        <v>62.1875</v>
      </c>
      <c r="D135" s="3">
        <v>10.09375</v>
      </c>
      <c r="E135" s="3">
        <v>42</v>
      </c>
      <c r="F135" s="3"/>
      <c r="G135" s="3"/>
      <c r="H135" s="3">
        <f t="shared" si="8"/>
        <v>22.09375</v>
      </c>
      <c r="I135" s="3">
        <f t="shared" si="6"/>
        <v>40.09375</v>
      </c>
      <c r="J135" s="2" t="s">
        <v>13</v>
      </c>
      <c r="K135" s="6" t="s">
        <v>122</v>
      </c>
      <c r="L135" s="6" t="s">
        <v>131</v>
      </c>
      <c r="M135" s="6" t="s">
        <v>135</v>
      </c>
    </row>
    <row r="136" spans="2:13" x14ac:dyDescent="0.25">
      <c r="B136" s="6" t="s">
        <v>105</v>
      </c>
      <c r="C136" s="3">
        <v>63.1875</v>
      </c>
      <c r="D136" s="3">
        <v>10.09375</v>
      </c>
      <c r="E136" s="3">
        <v>43</v>
      </c>
      <c r="F136" s="3"/>
      <c r="G136" s="3"/>
      <c r="H136" s="3">
        <f t="shared" si="8"/>
        <v>23.09375</v>
      </c>
      <c r="I136" s="3">
        <f t="shared" si="6"/>
        <v>40.09375</v>
      </c>
      <c r="J136" s="2" t="s">
        <v>13</v>
      </c>
      <c r="K136" s="6" t="s">
        <v>122</v>
      </c>
      <c r="L136" s="6" t="s">
        <v>131</v>
      </c>
      <c r="M136" s="6" t="s">
        <v>135</v>
      </c>
    </row>
    <row r="137" spans="2:13" x14ac:dyDescent="0.25">
      <c r="B137" s="6" t="s">
        <v>105</v>
      </c>
      <c r="C137" s="3">
        <v>64.1875</v>
      </c>
      <c r="D137" s="3">
        <v>10.09375</v>
      </c>
      <c r="E137" s="3">
        <v>44</v>
      </c>
      <c r="F137" s="3"/>
      <c r="G137" s="3"/>
      <c r="H137" s="3">
        <f t="shared" si="8"/>
        <v>24.09375</v>
      </c>
      <c r="I137" s="3">
        <f t="shared" si="6"/>
        <v>40.09375</v>
      </c>
      <c r="J137" s="2" t="s">
        <v>13</v>
      </c>
      <c r="K137" s="6" t="s">
        <v>122</v>
      </c>
      <c r="L137" s="6" t="s">
        <v>131</v>
      </c>
      <c r="M137" s="6" t="s">
        <v>135</v>
      </c>
    </row>
    <row r="138" spans="2:13" x14ac:dyDescent="0.25">
      <c r="B138" s="6" t="s">
        <v>105</v>
      </c>
      <c r="C138" s="3">
        <v>65.1875</v>
      </c>
      <c r="D138" s="3">
        <v>10.09375</v>
      </c>
      <c r="E138" s="3">
        <v>45</v>
      </c>
      <c r="F138" s="3"/>
      <c r="G138" s="3"/>
      <c r="H138" s="3">
        <f t="shared" si="8"/>
        <v>25.09375</v>
      </c>
      <c r="I138" s="3">
        <f t="shared" si="6"/>
        <v>40.09375</v>
      </c>
      <c r="J138" s="2" t="s">
        <v>13</v>
      </c>
      <c r="K138" s="6" t="s">
        <v>122</v>
      </c>
      <c r="L138" s="6" t="s">
        <v>131</v>
      </c>
      <c r="M138" s="6" t="s">
        <v>135</v>
      </c>
    </row>
    <row r="139" spans="2:13" x14ac:dyDescent="0.25">
      <c r="B139" s="6" t="s">
        <v>105</v>
      </c>
      <c r="C139" s="3">
        <v>66.1875</v>
      </c>
      <c r="D139" s="3">
        <v>10.09375</v>
      </c>
      <c r="E139" s="3">
        <v>46</v>
      </c>
      <c r="F139" s="3"/>
      <c r="G139" s="3"/>
      <c r="H139" s="3">
        <f t="shared" si="8"/>
        <v>26.09375</v>
      </c>
      <c r="I139" s="3">
        <f t="shared" si="6"/>
        <v>40.09375</v>
      </c>
      <c r="J139" s="2" t="s">
        <v>13</v>
      </c>
      <c r="K139" s="6" t="s">
        <v>122</v>
      </c>
      <c r="L139" s="6" t="s">
        <v>131</v>
      </c>
      <c r="M139" s="6" t="s">
        <v>135</v>
      </c>
    </row>
    <row r="140" spans="2:13" x14ac:dyDescent="0.25">
      <c r="B140" s="6" t="s">
        <v>105</v>
      </c>
      <c r="C140" s="3">
        <v>67.1875</v>
      </c>
      <c r="D140" s="3">
        <v>10.09375</v>
      </c>
      <c r="E140" s="3">
        <v>47</v>
      </c>
      <c r="F140" s="3"/>
      <c r="G140" s="3"/>
      <c r="H140" s="3">
        <f t="shared" si="8"/>
        <v>27.09375</v>
      </c>
      <c r="I140" s="3">
        <f t="shared" si="6"/>
        <v>40.09375</v>
      </c>
      <c r="J140" s="2" t="s">
        <v>13</v>
      </c>
      <c r="K140" s="6" t="s">
        <v>122</v>
      </c>
      <c r="L140" s="6" t="s">
        <v>131</v>
      </c>
      <c r="M140" s="6" t="s">
        <v>135</v>
      </c>
    </row>
    <row r="141" spans="2:13" x14ac:dyDescent="0.25">
      <c r="B141" s="6" t="s">
        <v>105</v>
      </c>
      <c r="C141" s="3">
        <v>68.1875</v>
      </c>
      <c r="D141" s="3">
        <v>10.09375</v>
      </c>
      <c r="E141" s="3">
        <v>48</v>
      </c>
      <c r="F141" s="3"/>
      <c r="G141" s="3"/>
      <c r="H141" s="3">
        <f t="shared" si="8"/>
        <v>28.09375</v>
      </c>
      <c r="I141" s="3">
        <f t="shared" si="6"/>
        <v>40.09375</v>
      </c>
      <c r="J141" s="2" t="s">
        <v>13</v>
      </c>
      <c r="K141" s="6" t="s">
        <v>122</v>
      </c>
      <c r="L141" s="6" t="s">
        <v>131</v>
      </c>
      <c r="M141" s="6" t="s">
        <v>135</v>
      </c>
    </row>
    <row r="142" spans="2:13" x14ac:dyDescent="0.25">
      <c r="B142" s="6" t="s">
        <v>105</v>
      </c>
      <c r="C142" s="3">
        <v>69.1875</v>
      </c>
      <c r="D142" s="3">
        <v>10.09375</v>
      </c>
      <c r="E142" s="3">
        <v>49</v>
      </c>
      <c r="F142" s="3"/>
      <c r="G142" s="3"/>
      <c r="H142" s="3">
        <f t="shared" si="8"/>
        <v>29.09375</v>
      </c>
      <c r="I142" s="3">
        <f t="shared" si="6"/>
        <v>40.09375</v>
      </c>
      <c r="J142" s="2" t="s">
        <v>13</v>
      </c>
      <c r="K142" s="6" t="s">
        <v>122</v>
      </c>
      <c r="L142" s="6" t="s">
        <v>131</v>
      </c>
      <c r="M142" s="6" t="s">
        <v>135</v>
      </c>
    </row>
    <row r="143" spans="2:13" x14ac:dyDescent="0.25">
      <c r="B143" s="6" t="s">
        <v>105</v>
      </c>
      <c r="C143" s="3">
        <v>70.1875</v>
      </c>
      <c r="D143" s="3">
        <v>10.09375</v>
      </c>
      <c r="E143" s="3">
        <v>50</v>
      </c>
      <c r="F143" s="3"/>
      <c r="G143" s="3"/>
      <c r="H143" s="3">
        <f t="shared" si="8"/>
        <v>30.09375</v>
      </c>
      <c r="I143" s="3">
        <f t="shared" si="6"/>
        <v>40.09375</v>
      </c>
      <c r="J143" s="2" t="s">
        <v>13</v>
      </c>
      <c r="K143" s="6" t="s">
        <v>122</v>
      </c>
      <c r="L143" s="6" t="s">
        <v>131</v>
      </c>
      <c r="M143" s="6" t="s">
        <v>135</v>
      </c>
    </row>
    <row r="144" spans="2:13" x14ac:dyDescent="0.25">
      <c r="B144" s="6" t="s">
        <v>105</v>
      </c>
      <c r="C144" s="3">
        <v>71.1875</v>
      </c>
      <c r="D144" s="3">
        <v>10.09375</v>
      </c>
      <c r="E144" s="3">
        <v>51</v>
      </c>
      <c r="F144" s="3"/>
      <c r="G144" s="3"/>
      <c r="H144" s="3">
        <f t="shared" si="8"/>
        <v>31.09375</v>
      </c>
      <c r="I144" s="3">
        <f t="shared" si="6"/>
        <v>40.09375</v>
      </c>
      <c r="J144" s="2" t="s">
        <v>13</v>
      </c>
      <c r="K144" s="6" t="s">
        <v>122</v>
      </c>
      <c r="L144" s="6" t="s">
        <v>131</v>
      </c>
      <c r="M144" s="6" t="s">
        <v>135</v>
      </c>
    </row>
    <row r="145" spans="2:13" x14ac:dyDescent="0.25">
      <c r="B145" s="6" t="s">
        <v>105</v>
      </c>
      <c r="C145" s="3">
        <v>72.1875</v>
      </c>
      <c r="D145" s="3">
        <v>10.09375</v>
      </c>
      <c r="E145" s="3">
        <v>52</v>
      </c>
      <c r="F145" s="3"/>
      <c r="G145" s="3"/>
      <c r="H145" s="3">
        <f t="shared" si="8"/>
        <v>32.09375</v>
      </c>
      <c r="I145" s="3">
        <f t="shared" si="6"/>
        <v>40.09375</v>
      </c>
      <c r="J145" s="2" t="s">
        <v>13</v>
      </c>
      <c r="K145" s="6" t="s">
        <v>122</v>
      </c>
      <c r="L145" s="6" t="s">
        <v>131</v>
      </c>
      <c r="M145" s="6" t="s">
        <v>135</v>
      </c>
    </row>
    <row r="146" spans="2:13" x14ac:dyDescent="0.25">
      <c r="B146" s="6" t="s">
        <v>105</v>
      </c>
      <c r="C146" s="3">
        <v>73.1875</v>
      </c>
      <c r="D146" s="3">
        <v>10.09375</v>
      </c>
      <c r="E146" s="3">
        <v>53</v>
      </c>
      <c r="F146" s="3"/>
      <c r="G146" s="3"/>
      <c r="H146" s="3">
        <f t="shared" si="8"/>
        <v>33.09375</v>
      </c>
      <c r="I146" s="3">
        <f t="shared" si="6"/>
        <v>40.09375</v>
      </c>
      <c r="J146" s="2" t="s">
        <v>13</v>
      </c>
      <c r="K146" s="6" t="s">
        <v>122</v>
      </c>
      <c r="L146" s="6" t="s">
        <v>131</v>
      </c>
      <c r="M146" s="6" t="s">
        <v>135</v>
      </c>
    </row>
    <row r="147" spans="2:13" x14ac:dyDescent="0.25">
      <c r="B147" s="6" t="s">
        <v>105</v>
      </c>
      <c r="C147" s="3">
        <v>74.1875</v>
      </c>
      <c r="D147" s="3">
        <v>10.09375</v>
      </c>
      <c r="E147" s="3">
        <v>54</v>
      </c>
      <c r="F147" s="3"/>
      <c r="G147" s="3"/>
      <c r="H147" s="3">
        <f t="shared" si="8"/>
        <v>34.09375</v>
      </c>
      <c r="I147" s="3">
        <f t="shared" si="6"/>
        <v>40.09375</v>
      </c>
      <c r="J147" s="2" t="s">
        <v>13</v>
      </c>
      <c r="K147" s="6" t="s">
        <v>122</v>
      </c>
      <c r="L147" s="6" t="s">
        <v>131</v>
      </c>
      <c r="M147" s="6" t="s">
        <v>135</v>
      </c>
    </row>
    <row r="148" spans="2:13" x14ac:dyDescent="0.25">
      <c r="B148" s="6" t="s">
        <v>105</v>
      </c>
      <c r="C148" s="3">
        <v>75.1875</v>
      </c>
      <c r="D148" s="3">
        <v>10.09375</v>
      </c>
      <c r="E148" s="3">
        <v>55</v>
      </c>
      <c r="F148" s="3"/>
      <c r="G148" s="3"/>
      <c r="H148" s="3">
        <f t="shared" si="8"/>
        <v>35.09375</v>
      </c>
      <c r="I148" s="3">
        <f t="shared" si="6"/>
        <v>40.09375</v>
      </c>
      <c r="J148" s="2" t="s">
        <v>13</v>
      </c>
      <c r="K148" s="6" t="s">
        <v>122</v>
      </c>
      <c r="L148" s="6" t="s">
        <v>131</v>
      </c>
      <c r="M148" s="6" t="s">
        <v>135</v>
      </c>
    </row>
    <row r="149" spans="2:13" x14ac:dyDescent="0.25">
      <c r="B149" s="6" t="s">
        <v>105</v>
      </c>
      <c r="C149" s="3">
        <v>76.1875</v>
      </c>
      <c r="D149" s="3">
        <v>10.09375</v>
      </c>
      <c r="E149" s="3">
        <v>56</v>
      </c>
      <c r="F149" s="3"/>
      <c r="G149" s="3"/>
      <c r="H149" s="3">
        <f t="shared" si="8"/>
        <v>36.09375</v>
      </c>
      <c r="I149" s="3">
        <f t="shared" si="6"/>
        <v>40.09375</v>
      </c>
      <c r="J149" s="2" t="s">
        <v>13</v>
      </c>
      <c r="K149" s="6" t="s">
        <v>122</v>
      </c>
      <c r="L149" s="6" t="s">
        <v>131</v>
      </c>
      <c r="M149" s="6" t="s">
        <v>135</v>
      </c>
    </row>
    <row r="150" spans="2:13" x14ac:dyDescent="0.25">
      <c r="B150" s="6" t="s">
        <v>105</v>
      </c>
      <c r="C150" s="3">
        <v>77.1875</v>
      </c>
      <c r="D150" s="3">
        <v>10.09375</v>
      </c>
      <c r="E150" s="3">
        <v>57</v>
      </c>
      <c r="F150" s="3"/>
      <c r="G150" s="3"/>
      <c r="H150" s="3">
        <f t="shared" si="8"/>
        <v>37.09375</v>
      </c>
      <c r="I150" s="3">
        <f t="shared" si="6"/>
        <v>40.09375</v>
      </c>
      <c r="J150" s="2" t="s">
        <v>13</v>
      </c>
      <c r="K150" s="6" t="s">
        <v>122</v>
      </c>
      <c r="L150" s="6" t="s">
        <v>131</v>
      </c>
      <c r="M150" s="6" t="s">
        <v>135</v>
      </c>
    </row>
    <row r="151" spans="2:13" x14ac:dyDescent="0.25">
      <c r="B151" s="6" t="s">
        <v>105</v>
      </c>
      <c r="C151" s="3">
        <v>78.1875</v>
      </c>
      <c r="D151" s="3">
        <v>10.09375</v>
      </c>
      <c r="E151" s="3">
        <v>58</v>
      </c>
      <c r="F151" s="3"/>
      <c r="G151" s="3"/>
      <c r="H151" s="3">
        <f t="shared" si="8"/>
        <v>38.09375</v>
      </c>
      <c r="I151" s="3">
        <f t="shared" si="6"/>
        <v>40.09375</v>
      </c>
      <c r="J151" s="2" t="s">
        <v>13</v>
      </c>
      <c r="K151" s="6" t="s">
        <v>122</v>
      </c>
      <c r="L151" s="6" t="s">
        <v>131</v>
      </c>
      <c r="M151" s="6" t="s">
        <v>135</v>
      </c>
    </row>
    <row r="152" spans="2:13" x14ac:dyDescent="0.25">
      <c r="B152" s="6" t="s">
        <v>105</v>
      </c>
      <c r="C152" s="3">
        <v>79.1875</v>
      </c>
      <c r="D152" s="3">
        <v>10.09375</v>
      </c>
      <c r="E152" s="3">
        <v>59</v>
      </c>
      <c r="F152" s="3"/>
      <c r="G152" s="3"/>
      <c r="H152" s="3">
        <f t="shared" si="8"/>
        <v>39.09375</v>
      </c>
      <c r="I152" s="3">
        <f t="shared" si="6"/>
        <v>40.09375</v>
      </c>
      <c r="J152" s="2" t="s">
        <v>13</v>
      </c>
      <c r="K152" s="6" t="s">
        <v>122</v>
      </c>
      <c r="L152" s="6" t="s">
        <v>131</v>
      </c>
      <c r="M152" s="6" t="s">
        <v>135</v>
      </c>
    </row>
    <row r="153" spans="2:13" x14ac:dyDescent="0.25">
      <c r="B153" s="6" t="s">
        <v>105</v>
      </c>
      <c r="C153" s="3">
        <v>80.1875</v>
      </c>
      <c r="D153" s="3">
        <v>10.09375</v>
      </c>
      <c r="E153" s="3">
        <v>60</v>
      </c>
      <c r="F153" s="3"/>
      <c r="G153" s="3"/>
      <c r="H153" s="3">
        <f t="shared" si="8"/>
        <v>40.09375</v>
      </c>
      <c r="I153" s="3">
        <f t="shared" si="6"/>
        <v>40.09375</v>
      </c>
      <c r="J153" s="2" t="s">
        <v>12</v>
      </c>
      <c r="K153" s="6" t="s">
        <v>122</v>
      </c>
      <c r="L153" s="6" t="s">
        <v>131</v>
      </c>
      <c r="M153" s="6" t="s">
        <v>135</v>
      </c>
    </row>
    <row r="154" spans="2:13" x14ac:dyDescent="0.25">
      <c r="B154" s="6" t="s">
        <v>105</v>
      </c>
      <c r="C154" s="3">
        <v>81.1875</v>
      </c>
      <c r="D154" s="3">
        <v>10.09375</v>
      </c>
      <c r="E154" s="3">
        <v>61</v>
      </c>
      <c r="F154" s="3"/>
      <c r="G154" s="3"/>
      <c r="H154" s="3">
        <f t="shared" si="8"/>
        <v>41.09375</v>
      </c>
      <c r="I154" s="3">
        <f t="shared" si="6"/>
        <v>40.09375</v>
      </c>
      <c r="J154" s="2" t="s">
        <v>12</v>
      </c>
      <c r="K154" s="6" t="s">
        <v>122</v>
      </c>
      <c r="L154" s="6" t="s">
        <v>131</v>
      </c>
      <c r="M154" s="6" t="s">
        <v>135</v>
      </c>
    </row>
    <row r="155" spans="2:13" x14ac:dyDescent="0.25">
      <c r="B155" s="6" t="s">
        <v>105</v>
      </c>
      <c r="C155" s="3">
        <v>82.1875</v>
      </c>
      <c r="D155" s="3">
        <v>10.09375</v>
      </c>
      <c r="E155" s="3">
        <v>62</v>
      </c>
      <c r="F155" s="3"/>
      <c r="G155" s="3"/>
      <c r="H155" s="3">
        <f t="shared" si="8"/>
        <v>42.09375</v>
      </c>
      <c r="I155" s="3">
        <f t="shared" si="6"/>
        <v>40.09375</v>
      </c>
      <c r="J155" s="2" t="s">
        <v>13</v>
      </c>
      <c r="K155" s="6" t="s">
        <v>122</v>
      </c>
      <c r="L155" s="6" t="s">
        <v>131</v>
      </c>
      <c r="M155" s="6" t="s">
        <v>135</v>
      </c>
    </row>
    <row r="156" spans="2:13" x14ac:dyDescent="0.25">
      <c r="B156" s="6" t="s">
        <v>105</v>
      </c>
      <c r="C156" s="3">
        <v>83.1875</v>
      </c>
      <c r="D156" s="3">
        <v>10.09375</v>
      </c>
      <c r="E156" s="3">
        <v>63</v>
      </c>
      <c r="F156" s="3"/>
      <c r="G156" s="3"/>
      <c r="H156" s="3">
        <f t="shared" si="8"/>
        <v>43.09375</v>
      </c>
      <c r="I156" s="3">
        <f t="shared" si="6"/>
        <v>40.09375</v>
      </c>
      <c r="J156" s="2" t="s">
        <v>13</v>
      </c>
      <c r="K156" s="6" t="s">
        <v>122</v>
      </c>
      <c r="L156" s="6" t="s">
        <v>131</v>
      </c>
      <c r="M156" s="6" t="s">
        <v>135</v>
      </c>
    </row>
    <row r="157" spans="2:13" x14ac:dyDescent="0.25">
      <c r="B157" s="6" t="s">
        <v>105</v>
      </c>
      <c r="C157" s="3">
        <v>84.1875</v>
      </c>
      <c r="D157" s="3">
        <v>10.09375</v>
      </c>
      <c r="E157" s="3">
        <v>64</v>
      </c>
      <c r="F157" s="3"/>
      <c r="G157" s="3"/>
      <c r="H157" s="3">
        <f t="shared" si="8"/>
        <v>44.09375</v>
      </c>
      <c r="I157" s="3">
        <f t="shared" si="6"/>
        <v>40.09375</v>
      </c>
      <c r="J157" s="2" t="s">
        <v>12</v>
      </c>
      <c r="K157" s="6" t="s">
        <v>122</v>
      </c>
      <c r="L157" s="6" t="s">
        <v>131</v>
      </c>
      <c r="M157" s="6" t="s">
        <v>135</v>
      </c>
    </row>
    <row r="158" spans="2:13" x14ac:dyDescent="0.25">
      <c r="B158" s="6" t="s">
        <v>105</v>
      </c>
      <c r="C158" s="3">
        <v>85.1875</v>
      </c>
      <c r="D158" s="3">
        <v>10.09375</v>
      </c>
      <c r="E158" s="3">
        <v>65</v>
      </c>
      <c r="F158" s="3"/>
      <c r="G158" s="3"/>
      <c r="H158" s="3">
        <f t="shared" si="8"/>
        <v>45.09375</v>
      </c>
      <c r="I158" s="3">
        <f t="shared" si="6"/>
        <v>40.09375</v>
      </c>
      <c r="J158" s="2" t="s">
        <v>13</v>
      </c>
      <c r="K158" s="6" t="s">
        <v>122</v>
      </c>
      <c r="L158" s="6" t="s">
        <v>131</v>
      </c>
      <c r="M158" s="6" t="s">
        <v>135</v>
      </c>
    </row>
    <row r="159" spans="2:13" x14ac:dyDescent="0.25">
      <c r="B159" s="6" t="s">
        <v>105</v>
      </c>
      <c r="C159" s="3">
        <v>86.1875</v>
      </c>
      <c r="D159" s="3">
        <v>10.09375</v>
      </c>
      <c r="E159" s="3">
        <v>66</v>
      </c>
      <c r="F159" s="3"/>
      <c r="G159" s="3"/>
      <c r="H159" s="3">
        <f t="shared" si="8"/>
        <v>46.09375</v>
      </c>
      <c r="I159" s="3">
        <f t="shared" si="6"/>
        <v>40.09375</v>
      </c>
      <c r="J159" s="2" t="s">
        <v>13</v>
      </c>
      <c r="K159" s="6" t="s">
        <v>122</v>
      </c>
      <c r="L159" s="6" t="s">
        <v>131</v>
      </c>
      <c r="M159" s="6" t="s">
        <v>135</v>
      </c>
    </row>
    <row r="160" spans="2:13" x14ac:dyDescent="0.25">
      <c r="B160" s="6" t="s">
        <v>105</v>
      </c>
      <c r="C160" s="3">
        <v>87.1875</v>
      </c>
      <c r="D160" s="3">
        <v>10.09375</v>
      </c>
      <c r="E160" s="3">
        <v>67</v>
      </c>
      <c r="F160" s="3"/>
      <c r="G160" s="3"/>
      <c r="H160" s="3">
        <f t="shared" si="8"/>
        <v>47.09375</v>
      </c>
      <c r="I160" s="3">
        <f t="shared" si="6"/>
        <v>40.09375</v>
      </c>
      <c r="J160" s="2" t="s">
        <v>13</v>
      </c>
      <c r="K160" s="6" t="s">
        <v>122</v>
      </c>
      <c r="L160" s="6" t="s">
        <v>131</v>
      </c>
      <c r="M160" s="6" t="s">
        <v>135</v>
      </c>
    </row>
    <row r="161" spans="2:13" x14ac:dyDescent="0.25">
      <c r="B161" s="6" t="s">
        <v>105</v>
      </c>
      <c r="C161" s="3">
        <v>88.1875</v>
      </c>
      <c r="D161" s="3">
        <v>10.09375</v>
      </c>
      <c r="E161" s="3">
        <v>68</v>
      </c>
      <c r="F161" s="3"/>
      <c r="G161" s="3"/>
      <c r="H161" s="3">
        <f t="shared" si="8"/>
        <v>48.09375</v>
      </c>
      <c r="I161" s="3">
        <f t="shared" si="6"/>
        <v>40.09375</v>
      </c>
      <c r="J161" s="2" t="s">
        <v>13</v>
      </c>
      <c r="K161" s="6" t="s">
        <v>122</v>
      </c>
      <c r="L161" s="6" t="s">
        <v>131</v>
      </c>
      <c r="M161" s="6" t="s">
        <v>135</v>
      </c>
    </row>
    <row r="162" spans="2:13" x14ac:dyDescent="0.25">
      <c r="B162" s="6">
        <v>240</v>
      </c>
      <c r="C162" s="3">
        <v>36.1875</v>
      </c>
      <c r="D162" s="3">
        <v>10.34375</v>
      </c>
      <c r="E162" s="3">
        <v>15.5</v>
      </c>
      <c r="F162" s="3"/>
      <c r="G162" s="3"/>
      <c r="H162" s="3">
        <f>C162*0.5</f>
        <v>18.09375</v>
      </c>
      <c r="I162" s="3">
        <f t="shared" si="0"/>
        <v>18.09375</v>
      </c>
      <c r="J162" s="2" t="s">
        <v>12</v>
      </c>
      <c r="K162" s="6" t="s">
        <v>121</v>
      </c>
      <c r="L162" s="6" t="s">
        <v>131</v>
      </c>
      <c r="M162" s="6" t="s">
        <v>134</v>
      </c>
    </row>
    <row r="163" spans="2:13" x14ac:dyDescent="0.25">
      <c r="B163" s="6">
        <v>240</v>
      </c>
      <c r="C163" s="3">
        <v>37.1875</v>
      </c>
      <c r="D163" s="3">
        <v>10.34375</v>
      </c>
      <c r="E163" s="3">
        <v>16.5</v>
      </c>
      <c r="F163" s="3"/>
      <c r="G163" s="3"/>
      <c r="H163" s="3">
        <f t="shared" ref="H163:H184" si="9">C163*0.5</f>
        <v>18.59375</v>
      </c>
      <c r="I163" s="3">
        <f t="shared" si="0"/>
        <v>18.59375</v>
      </c>
      <c r="J163" s="2" t="s">
        <v>12</v>
      </c>
      <c r="K163" s="6" t="s">
        <v>121</v>
      </c>
      <c r="L163" s="6" t="s">
        <v>131</v>
      </c>
      <c r="M163" s="6" t="s">
        <v>134</v>
      </c>
    </row>
    <row r="164" spans="2:13" x14ac:dyDescent="0.25">
      <c r="B164" s="6">
        <v>240</v>
      </c>
      <c r="C164" s="3">
        <v>38.1875</v>
      </c>
      <c r="D164" s="3">
        <v>10.34375</v>
      </c>
      <c r="E164" s="3">
        <v>17.5</v>
      </c>
      <c r="F164" s="3"/>
      <c r="G164" s="3"/>
      <c r="H164" s="3">
        <f t="shared" si="9"/>
        <v>19.09375</v>
      </c>
      <c r="I164" s="3">
        <f t="shared" si="0"/>
        <v>19.09375</v>
      </c>
      <c r="J164" s="2" t="s">
        <v>12</v>
      </c>
      <c r="K164" s="6" t="s">
        <v>121</v>
      </c>
      <c r="L164" s="6" t="s">
        <v>131</v>
      </c>
      <c r="M164" s="6" t="s">
        <v>134</v>
      </c>
    </row>
    <row r="165" spans="2:13" x14ac:dyDescent="0.25">
      <c r="B165" s="6">
        <v>240</v>
      </c>
      <c r="C165" s="3">
        <v>39.1875</v>
      </c>
      <c r="D165" s="3">
        <v>10.34375</v>
      </c>
      <c r="E165" s="3">
        <v>18.5</v>
      </c>
      <c r="F165" s="3"/>
      <c r="G165" s="3"/>
      <c r="H165" s="3">
        <f t="shared" si="9"/>
        <v>19.59375</v>
      </c>
      <c r="I165" s="3">
        <f t="shared" si="0"/>
        <v>19.59375</v>
      </c>
      <c r="J165" s="2" t="s">
        <v>12</v>
      </c>
      <c r="K165" s="6" t="s">
        <v>121</v>
      </c>
      <c r="L165" s="6" t="s">
        <v>131</v>
      </c>
      <c r="M165" s="6" t="s">
        <v>134</v>
      </c>
    </row>
    <row r="166" spans="2:13" x14ac:dyDescent="0.25">
      <c r="B166" s="6">
        <v>240</v>
      </c>
      <c r="C166" s="3">
        <v>40.1875</v>
      </c>
      <c r="D166" s="3">
        <v>10.34375</v>
      </c>
      <c r="E166" s="3">
        <v>19.5</v>
      </c>
      <c r="F166" s="3"/>
      <c r="G166" s="3"/>
      <c r="H166" s="3">
        <f t="shared" si="9"/>
        <v>20.09375</v>
      </c>
      <c r="I166" s="3">
        <f t="shared" si="0"/>
        <v>20.09375</v>
      </c>
      <c r="J166" s="2" t="s">
        <v>12</v>
      </c>
      <c r="K166" s="6" t="s">
        <v>121</v>
      </c>
      <c r="L166" s="6" t="s">
        <v>131</v>
      </c>
      <c r="M166" s="6" t="s">
        <v>134</v>
      </c>
    </row>
    <row r="167" spans="2:13" x14ac:dyDescent="0.25">
      <c r="B167" s="6">
        <v>240</v>
      </c>
      <c r="C167" s="3">
        <v>41.1875</v>
      </c>
      <c r="D167" s="3">
        <v>10.34375</v>
      </c>
      <c r="E167" s="3">
        <v>20.5</v>
      </c>
      <c r="F167" s="3"/>
      <c r="G167" s="3"/>
      <c r="H167" s="3">
        <f t="shared" si="9"/>
        <v>20.59375</v>
      </c>
      <c r="I167" s="3">
        <f t="shared" si="0"/>
        <v>20.59375</v>
      </c>
      <c r="J167" s="2" t="s">
        <v>12</v>
      </c>
      <c r="K167" s="6" t="s">
        <v>121</v>
      </c>
      <c r="L167" s="6" t="s">
        <v>131</v>
      </c>
      <c r="M167" s="6" t="s">
        <v>134</v>
      </c>
    </row>
    <row r="168" spans="2:13" x14ac:dyDescent="0.25">
      <c r="B168" s="6">
        <v>240</v>
      </c>
      <c r="C168" s="3">
        <v>42.1875</v>
      </c>
      <c r="D168" s="3">
        <v>10.34375</v>
      </c>
      <c r="E168" s="3">
        <v>21.5</v>
      </c>
      <c r="F168" s="3"/>
      <c r="G168" s="3"/>
      <c r="H168" s="3">
        <f t="shared" si="9"/>
        <v>21.09375</v>
      </c>
      <c r="I168" s="3">
        <f t="shared" si="0"/>
        <v>21.09375</v>
      </c>
      <c r="J168" s="2" t="s">
        <v>12</v>
      </c>
      <c r="K168" s="6" t="s">
        <v>121</v>
      </c>
      <c r="L168" s="6" t="s">
        <v>131</v>
      </c>
      <c r="M168" s="6" t="s">
        <v>134</v>
      </c>
    </row>
    <row r="169" spans="2:13" x14ac:dyDescent="0.25">
      <c r="B169" s="6">
        <v>240</v>
      </c>
      <c r="C169" s="3">
        <v>43.1875</v>
      </c>
      <c r="D169" s="3">
        <v>10.34375</v>
      </c>
      <c r="E169" s="3">
        <v>22.5</v>
      </c>
      <c r="F169" s="3"/>
      <c r="G169" s="3"/>
      <c r="H169" s="3">
        <f t="shared" si="9"/>
        <v>21.59375</v>
      </c>
      <c r="I169" s="3">
        <f t="shared" si="0"/>
        <v>21.59375</v>
      </c>
      <c r="J169" s="2" t="s">
        <v>12</v>
      </c>
      <c r="K169" s="6" t="s">
        <v>121</v>
      </c>
      <c r="L169" s="6" t="s">
        <v>131</v>
      </c>
      <c r="M169" s="6" t="s">
        <v>134</v>
      </c>
    </row>
    <row r="170" spans="2:13" x14ac:dyDescent="0.25">
      <c r="B170" s="6">
        <v>240</v>
      </c>
      <c r="C170" s="3">
        <v>44.1875</v>
      </c>
      <c r="D170" s="3">
        <v>10.34375</v>
      </c>
      <c r="E170" s="3">
        <v>23.5</v>
      </c>
      <c r="F170" s="3"/>
      <c r="G170" s="3"/>
      <c r="H170" s="3">
        <f t="shared" si="9"/>
        <v>22.09375</v>
      </c>
      <c r="I170" s="3">
        <f t="shared" si="0"/>
        <v>22.09375</v>
      </c>
      <c r="J170" s="2" t="s">
        <v>12</v>
      </c>
      <c r="K170" s="6" t="s">
        <v>121</v>
      </c>
      <c r="L170" s="6" t="s">
        <v>131</v>
      </c>
      <c r="M170" s="6" t="s">
        <v>134</v>
      </c>
    </row>
    <row r="171" spans="2:13" x14ac:dyDescent="0.25">
      <c r="B171" s="6">
        <v>240</v>
      </c>
      <c r="C171" s="3">
        <v>45.1875</v>
      </c>
      <c r="D171" s="3">
        <v>10.34375</v>
      </c>
      <c r="E171" s="3">
        <v>24.5</v>
      </c>
      <c r="F171" s="3"/>
      <c r="G171" s="3"/>
      <c r="H171" s="3">
        <f t="shared" si="9"/>
        <v>22.59375</v>
      </c>
      <c r="I171" s="3">
        <f t="shared" si="0"/>
        <v>22.59375</v>
      </c>
      <c r="J171" s="2" t="s">
        <v>12</v>
      </c>
      <c r="K171" s="6" t="s">
        <v>121</v>
      </c>
      <c r="L171" s="6" t="s">
        <v>131</v>
      </c>
      <c r="M171" s="6" t="s">
        <v>134</v>
      </c>
    </row>
    <row r="172" spans="2:13" x14ac:dyDescent="0.25">
      <c r="B172" s="6">
        <v>240</v>
      </c>
      <c r="C172" s="3">
        <v>46.1875</v>
      </c>
      <c r="D172" s="3">
        <v>10.34375</v>
      </c>
      <c r="E172" s="3">
        <v>25.5</v>
      </c>
      <c r="F172" s="3"/>
      <c r="G172" s="3"/>
      <c r="H172" s="3">
        <f t="shared" si="9"/>
        <v>23.09375</v>
      </c>
      <c r="I172" s="3">
        <f t="shared" si="0"/>
        <v>23.09375</v>
      </c>
      <c r="J172" s="2" t="s">
        <v>12</v>
      </c>
      <c r="K172" s="6" t="s">
        <v>121</v>
      </c>
      <c r="L172" s="6" t="s">
        <v>131</v>
      </c>
      <c r="M172" s="6" t="s">
        <v>134</v>
      </c>
    </row>
    <row r="173" spans="2:13" x14ac:dyDescent="0.25">
      <c r="B173" s="6">
        <v>240</v>
      </c>
      <c r="C173" s="3">
        <v>47.1875</v>
      </c>
      <c r="D173" s="3">
        <v>10.34375</v>
      </c>
      <c r="E173" s="3">
        <v>26.5</v>
      </c>
      <c r="F173" s="3"/>
      <c r="G173" s="3"/>
      <c r="H173" s="3">
        <f t="shared" si="9"/>
        <v>23.59375</v>
      </c>
      <c r="I173" s="3">
        <f t="shared" ref="I173:I289" si="10">C173-H173</f>
        <v>23.59375</v>
      </c>
      <c r="J173" s="2" t="s">
        <v>12</v>
      </c>
      <c r="K173" s="6" t="s">
        <v>121</v>
      </c>
      <c r="L173" s="6" t="s">
        <v>131</v>
      </c>
      <c r="M173" s="6" t="s">
        <v>134</v>
      </c>
    </row>
    <row r="174" spans="2:13" x14ac:dyDescent="0.25">
      <c r="B174" s="6">
        <v>240</v>
      </c>
      <c r="C174" s="3">
        <v>48.1875</v>
      </c>
      <c r="D174" s="3">
        <v>10.34375</v>
      </c>
      <c r="E174" s="3">
        <v>27.5</v>
      </c>
      <c r="F174" s="3"/>
      <c r="G174" s="3"/>
      <c r="H174" s="3">
        <f t="shared" si="9"/>
        <v>24.09375</v>
      </c>
      <c r="I174" s="3">
        <f t="shared" si="10"/>
        <v>24.09375</v>
      </c>
      <c r="J174" s="2" t="s">
        <v>12</v>
      </c>
      <c r="K174" s="6" t="s">
        <v>121</v>
      </c>
      <c r="L174" s="6" t="s">
        <v>131</v>
      </c>
      <c r="M174" s="6" t="s">
        <v>134</v>
      </c>
    </row>
    <row r="175" spans="2:13" x14ac:dyDescent="0.25">
      <c r="B175" s="6">
        <v>240</v>
      </c>
      <c r="C175" s="3">
        <v>49.1875</v>
      </c>
      <c r="D175" s="3">
        <v>10.34375</v>
      </c>
      <c r="E175" s="3">
        <v>28.5</v>
      </c>
      <c r="F175" s="3"/>
      <c r="G175" s="3"/>
      <c r="H175" s="3">
        <f t="shared" si="9"/>
        <v>24.59375</v>
      </c>
      <c r="I175" s="3">
        <f t="shared" si="10"/>
        <v>24.59375</v>
      </c>
      <c r="J175" s="2" t="s">
        <v>12</v>
      </c>
      <c r="K175" s="6" t="s">
        <v>121</v>
      </c>
      <c r="L175" s="6" t="s">
        <v>131</v>
      </c>
      <c r="M175" s="6" t="s">
        <v>134</v>
      </c>
    </row>
    <row r="176" spans="2:13" x14ac:dyDescent="0.25">
      <c r="B176" s="6">
        <v>240</v>
      </c>
      <c r="C176" s="3">
        <v>50.1875</v>
      </c>
      <c r="D176" s="3">
        <v>10.34375</v>
      </c>
      <c r="E176" s="3">
        <v>29.5</v>
      </c>
      <c r="F176" s="3"/>
      <c r="G176" s="3"/>
      <c r="H176" s="3">
        <f t="shared" si="9"/>
        <v>25.09375</v>
      </c>
      <c r="I176" s="3">
        <f t="shared" si="10"/>
        <v>25.09375</v>
      </c>
      <c r="J176" s="2" t="s">
        <v>12</v>
      </c>
      <c r="K176" s="6" t="s">
        <v>121</v>
      </c>
      <c r="L176" s="6" t="s">
        <v>131</v>
      </c>
      <c r="M176" s="6" t="s">
        <v>134</v>
      </c>
    </row>
    <row r="177" spans="2:13" x14ac:dyDescent="0.25">
      <c r="B177" s="6">
        <v>240</v>
      </c>
      <c r="C177" s="3">
        <v>51.1875</v>
      </c>
      <c r="D177" s="3">
        <v>10.34375</v>
      </c>
      <c r="E177" s="3">
        <v>30.5</v>
      </c>
      <c r="F177" s="3"/>
      <c r="G177" s="3"/>
      <c r="H177" s="3">
        <f t="shared" si="9"/>
        <v>25.59375</v>
      </c>
      <c r="I177" s="3">
        <f t="shared" si="10"/>
        <v>25.59375</v>
      </c>
      <c r="J177" s="2" t="s">
        <v>12</v>
      </c>
      <c r="K177" s="6" t="s">
        <v>121</v>
      </c>
      <c r="L177" s="6" t="s">
        <v>131</v>
      </c>
      <c r="M177" s="6" t="s">
        <v>134</v>
      </c>
    </row>
    <row r="178" spans="2:13" x14ac:dyDescent="0.25">
      <c r="B178" s="6">
        <v>240</v>
      </c>
      <c r="C178" s="3">
        <v>52.1875</v>
      </c>
      <c r="D178" s="3">
        <v>10.34375</v>
      </c>
      <c r="E178" s="3">
        <v>31.5</v>
      </c>
      <c r="F178" s="3"/>
      <c r="G178" s="3"/>
      <c r="H178" s="3">
        <f t="shared" si="9"/>
        <v>26.09375</v>
      </c>
      <c r="I178" s="3">
        <f t="shared" si="10"/>
        <v>26.09375</v>
      </c>
      <c r="J178" s="2" t="s">
        <v>12</v>
      </c>
      <c r="K178" s="6" t="s">
        <v>121</v>
      </c>
      <c r="L178" s="6" t="s">
        <v>131</v>
      </c>
      <c r="M178" s="6" t="s">
        <v>134</v>
      </c>
    </row>
    <row r="179" spans="2:13" x14ac:dyDescent="0.25">
      <c r="B179" s="6">
        <v>240</v>
      </c>
      <c r="C179" s="3">
        <v>53.1875</v>
      </c>
      <c r="D179" s="3">
        <v>10.34375</v>
      </c>
      <c r="E179" s="3">
        <v>32.5</v>
      </c>
      <c r="F179" s="3"/>
      <c r="G179" s="3"/>
      <c r="H179" s="3">
        <f t="shared" si="9"/>
        <v>26.59375</v>
      </c>
      <c r="I179" s="3">
        <f t="shared" si="10"/>
        <v>26.59375</v>
      </c>
      <c r="J179" s="2" t="s">
        <v>12</v>
      </c>
      <c r="K179" s="6" t="s">
        <v>121</v>
      </c>
      <c r="L179" s="6" t="s">
        <v>131</v>
      </c>
      <c r="M179" s="6" t="s">
        <v>134</v>
      </c>
    </row>
    <row r="180" spans="2:13" x14ac:dyDescent="0.25">
      <c r="B180" s="6">
        <v>240</v>
      </c>
      <c r="C180" s="3">
        <v>54.1875</v>
      </c>
      <c r="D180" s="3">
        <v>10.34375</v>
      </c>
      <c r="E180" s="3">
        <v>33.5</v>
      </c>
      <c r="F180" s="3"/>
      <c r="G180" s="3"/>
      <c r="H180" s="3">
        <f t="shared" si="9"/>
        <v>27.09375</v>
      </c>
      <c r="I180" s="3">
        <f t="shared" si="10"/>
        <v>27.09375</v>
      </c>
      <c r="J180" s="2" t="s">
        <v>12</v>
      </c>
      <c r="K180" s="6" t="s">
        <v>121</v>
      </c>
      <c r="L180" s="6" t="s">
        <v>131</v>
      </c>
      <c r="M180" s="6" t="s">
        <v>134</v>
      </c>
    </row>
    <row r="181" spans="2:13" x14ac:dyDescent="0.25">
      <c r="B181" s="6">
        <v>240</v>
      </c>
      <c r="C181" s="3">
        <v>55.1875</v>
      </c>
      <c r="D181" s="3">
        <v>10.34375</v>
      </c>
      <c r="E181" s="3">
        <v>34.5</v>
      </c>
      <c r="F181" s="3"/>
      <c r="G181" s="3"/>
      <c r="H181" s="3">
        <f t="shared" si="9"/>
        <v>27.59375</v>
      </c>
      <c r="I181" s="3">
        <f t="shared" si="10"/>
        <v>27.59375</v>
      </c>
      <c r="J181" s="2" t="s">
        <v>12</v>
      </c>
      <c r="K181" s="6" t="s">
        <v>121</v>
      </c>
      <c r="L181" s="6" t="s">
        <v>131</v>
      </c>
      <c r="M181" s="6" t="s">
        <v>134</v>
      </c>
    </row>
    <row r="182" spans="2:13" x14ac:dyDescent="0.25">
      <c r="B182" s="6">
        <v>240</v>
      </c>
      <c r="C182" s="3">
        <v>56.1875</v>
      </c>
      <c r="D182" s="3">
        <v>10.34375</v>
      </c>
      <c r="E182" s="3">
        <v>35.5</v>
      </c>
      <c r="F182" s="3"/>
      <c r="G182" s="3"/>
      <c r="H182" s="3">
        <f t="shared" si="9"/>
        <v>28.09375</v>
      </c>
      <c r="I182" s="3">
        <f t="shared" si="10"/>
        <v>28.09375</v>
      </c>
      <c r="J182" s="2" t="s">
        <v>12</v>
      </c>
      <c r="K182" s="6" t="s">
        <v>121</v>
      </c>
      <c r="L182" s="6" t="s">
        <v>131</v>
      </c>
      <c r="M182" s="6" t="s">
        <v>134</v>
      </c>
    </row>
    <row r="183" spans="2:13" x14ac:dyDescent="0.25">
      <c r="B183" s="6">
        <v>240</v>
      </c>
      <c r="C183" s="3">
        <v>57.1875</v>
      </c>
      <c r="D183" s="3">
        <v>10.34375</v>
      </c>
      <c r="E183" s="3">
        <v>36.5</v>
      </c>
      <c r="F183" s="3"/>
      <c r="G183" s="3"/>
      <c r="H183" s="3">
        <f t="shared" si="9"/>
        <v>28.59375</v>
      </c>
      <c r="I183" s="3">
        <f t="shared" si="10"/>
        <v>28.59375</v>
      </c>
      <c r="J183" s="2" t="s">
        <v>12</v>
      </c>
      <c r="K183" s="6" t="s">
        <v>121</v>
      </c>
      <c r="L183" s="6" t="s">
        <v>131</v>
      </c>
      <c r="M183" s="6" t="s">
        <v>134</v>
      </c>
    </row>
    <row r="184" spans="2:13" x14ac:dyDescent="0.25">
      <c r="B184" s="6">
        <v>240</v>
      </c>
      <c r="C184" s="3">
        <v>58.1875</v>
      </c>
      <c r="D184" s="3">
        <v>10.34375</v>
      </c>
      <c r="E184" s="3">
        <v>37.5</v>
      </c>
      <c r="F184" s="3"/>
      <c r="G184" s="3"/>
      <c r="H184" s="3">
        <f t="shared" si="9"/>
        <v>29.09375</v>
      </c>
      <c r="I184" s="3">
        <f t="shared" si="10"/>
        <v>29.09375</v>
      </c>
      <c r="J184" s="2" t="s">
        <v>12</v>
      </c>
      <c r="K184" s="6" t="s">
        <v>121</v>
      </c>
      <c r="L184" s="6" t="s">
        <v>131</v>
      </c>
      <c r="M184" s="6" t="s">
        <v>134</v>
      </c>
    </row>
    <row r="185" spans="2:13" x14ac:dyDescent="0.25">
      <c r="B185" s="6">
        <v>240</v>
      </c>
      <c r="C185" s="3">
        <v>59.1875</v>
      </c>
      <c r="D185" s="3">
        <v>10.34375</v>
      </c>
      <c r="E185" s="3">
        <v>38.5</v>
      </c>
      <c r="F185" s="3"/>
      <c r="G185" s="3"/>
      <c r="H185" s="3">
        <f>C185-40.09375</f>
        <v>19.09375</v>
      </c>
      <c r="I185" s="3">
        <f t="shared" si="10"/>
        <v>40.09375</v>
      </c>
      <c r="J185" s="2" t="s">
        <v>13</v>
      </c>
      <c r="K185" s="6" t="s">
        <v>121</v>
      </c>
      <c r="L185" s="6" t="s">
        <v>131</v>
      </c>
      <c r="M185" s="6" t="s">
        <v>134</v>
      </c>
    </row>
    <row r="186" spans="2:13" x14ac:dyDescent="0.25">
      <c r="B186" s="6">
        <v>240</v>
      </c>
      <c r="C186" s="3">
        <v>60.1875</v>
      </c>
      <c r="D186" s="3">
        <v>10.34375</v>
      </c>
      <c r="E186" s="3">
        <v>39.5</v>
      </c>
      <c r="F186" s="3"/>
      <c r="G186" s="3"/>
      <c r="H186" s="3">
        <f t="shared" ref="H186:H214" si="11">C186-40.09375</f>
        <v>20.09375</v>
      </c>
      <c r="I186" s="3">
        <f t="shared" si="10"/>
        <v>40.09375</v>
      </c>
      <c r="J186" s="2" t="s">
        <v>13</v>
      </c>
      <c r="K186" s="6" t="s">
        <v>121</v>
      </c>
      <c r="L186" s="6" t="s">
        <v>131</v>
      </c>
      <c r="M186" s="6" t="s">
        <v>134</v>
      </c>
    </row>
    <row r="187" spans="2:13" x14ac:dyDescent="0.25">
      <c r="B187" s="6">
        <v>240</v>
      </c>
      <c r="C187" s="3">
        <v>61.1875</v>
      </c>
      <c r="D187" s="3">
        <v>10.34375</v>
      </c>
      <c r="E187" s="3">
        <v>40.5</v>
      </c>
      <c r="F187" s="3"/>
      <c r="G187" s="3"/>
      <c r="H187" s="3">
        <f t="shared" si="11"/>
        <v>21.09375</v>
      </c>
      <c r="I187" s="3">
        <f t="shared" si="10"/>
        <v>40.09375</v>
      </c>
      <c r="J187" s="2" t="s">
        <v>13</v>
      </c>
      <c r="K187" s="6" t="s">
        <v>121</v>
      </c>
      <c r="L187" s="6" t="s">
        <v>131</v>
      </c>
      <c r="M187" s="6" t="s">
        <v>134</v>
      </c>
    </row>
    <row r="188" spans="2:13" x14ac:dyDescent="0.25">
      <c r="B188" s="6">
        <v>240</v>
      </c>
      <c r="C188" s="3">
        <v>62.1875</v>
      </c>
      <c r="D188" s="3">
        <v>10.34375</v>
      </c>
      <c r="E188" s="3">
        <v>41.5</v>
      </c>
      <c r="F188" s="3"/>
      <c r="G188" s="3"/>
      <c r="H188" s="3">
        <f t="shared" si="11"/>
        <v>22.09375</v>
      </c>
      <c r="I188" s="3">
        <f t="shared" si="10"/>
        <v>40.09375</v>
      </c>
      <c r="J188" s="2" t="s">
        <v>13</v>
      </c>
      <c r="K188" s="6" t="s">
        <v>121</v>
      </c>
      <c r="L188" s="6" t="s">
        <v>131</v>
      </c>
      <c r="M188" s="6" t="s">
        <v>134</v>
      </c>
    </row>
    <row r="189" spans="2:13" x14ac:dyDescent="0.25">
      <c r="B189" s="6">
        <v>240</v>
      </c>
      <c r="C189" s="3">
        <v>63.1875</v>
      </c>
      <c r="D189" s="3">
        <v>10.34375</v>
      </c>
      <c r="E189" s="3">
        <v>42.5</v>
      </c>
      <c r="F189" s="3"/>
      <c r="G189" s="3"/>
      <c r="H189" s="3">
        <f t="shared" si="11"/>
        <v>23.09375</v>
      </c>
      <c r="I189" s="3">
        <f t="shared" si="10"/>
        <v>40.09375</v>
      </c>
      <c r="J189" s="2" t="s">
        <v>13</v>
      </c>
      <c r="K189" s="6" t="s">
        <v>121</v>
      </c>
      <c r="L189" s="6" t="s">
        <v>131</v>
      </c>
      <c r="M189" s="6" t="s">
        <v>134</v>
      </c>
    </row>
    <row r="190" spans="2:13" x14ac:dyDescent="0.25">
      <c r="B190" s="6">
        <v>240</v>
      </c>
      <c r="C190" s="3">
        <v>64.1875</v>
      </c>
      <c r="D190" s="3">
        <v>10.34375</v>
      </c>
      <c r="E190" s="3">
        <v>43.5</v>
      </c>
      <c r="F190" s="3"/>
      <c r="G190" s="3"/>
      <c r="H190" s="3">
        <f t="shared" si="11"/>
        <v>24.09375</v>
      </c>
      <c r="I190" s="3">
        <f t="shared" si="10"/>
        <v>40.09375</v>
      </c>
      <c r="J190" s="2" t="s">
        <v>13</v>
      </c>
      <c r="K190" s="6" t="s">
        <v>121</v>
      </c>
      <c r="L190" s="6" t="s">
        <v>131</v>
      </c>
      <c r="M190" s="6" t="s">
        <v>134</v>
      </c>
    </row>
    <row r="191" spans="2:13" x14ac:dyDescent="0.25">
      <c r="B191" s="6">
        <v>240</v>
      </c>
      <c r="C191" s="3">
        <v>65.1875</v>
      </c>
      <c r="D191" s="3">
        <v>10.34375</v>
      </c>
      <c r="E191" s="3">
        <v>44.5</v>
      </c>
      <c r="F191" s="3"/>
      <c r="G191" s="3"/>
      <c r="H191" s="3">
        <f t="shared" si="11"/>
        <v>25.09375</v>
      </c>
      <c r="I191" s="3">
        <f t="shared" si="10"/>
        <v>40.09375</v>
      </c>
      <c r="J191" s="2" t="s">
        <v>13</v>
      </c>
      <c r="K191" s="6" t="s">
        <v>121</v>
      </c>
      <c r="L191" s="6" t="s">
        <v>131</v>
      </c>
      <c r="M191" s="6" t="s">
        <v>134</v>
      </c>
    </row>
    <row r="192" spans="2:13" x14ac:dyDescent="0.25">
      <c r="B192" s="6">
        <v>240</v>
      </c>
      <c r="C192" s="3">
        <v>66.1875</v>
      </c>
      <c r="D192" s="3">
        <v>10.34375</v>
      </c>
      <c r="E192" s="3">
        <v>45.5</v>
      </c>
      <c r="F192" s="3"/>
      <c r="G192" s="3"/>
      <c r="H192" s="3">
        <f t="shared" si="11"/>
        <v>26.09375</v>
      </c>
      <c r="I192" s="3">
        <f t="shared" si="10"/>
        <v>40.09375</v>
      </c>
      <c r="J192" s="2" t="s">
        <v>13</v>
      </c>
      <c r="K192" s="6" t="s">
        <v>121</v>
      </c>
      <c r="L192" s="6" t="s">
        <v>131</v>
      </c>
      <c r="M192" s="6" t="s">
        <v>134</v>
      </c>
    </row>
    <row r="193" spans="2:13" x14ac:dyDescent="0.25">
      <c r="B193" s="6">
        <v>240</v>
      </c>
      <c r="C193" s="3">
        <v>67.1875</v>
      </c>
      <c r="D193" s="3">
        <v>10.34375</v>
      </c>
      <c r="E193" s="3">
        <v>46.5</v>
      </c>
      <c r="F193" s="3"/>
      <c r="G193" s="3"/>
      <c r="H193" s="3">
        <f t="shared" si="11"/>
        <v>27.09375</v>
      </c>
      <c r="I193" s="3">
        <f t="shared" si="10"/>
        <v>40.09375</v>
      </c>
      <c r="J193" s="2" t="s">
        <v>13</v>
      </c>
      <c r="K193" s="6" t="s">
        <v>121</v>
      </c>
      <c r="L193" s="6" t="s">
        <v>131</v>
      </c>
      <c r="M193" s="6" t="s">
        <v>134</v>
      </c>
    </row>
    <row r="194" spans="2:13" x14ac:dyDescent="0.25">
      <c r="B194" s="6">
        <v>240</v>
      </c>
      <c r="C194" s="3">
        <v>68.1875</v>
      </c>
      <c r="D194" s="3">
        <v>10.34375</v>
      </c>
      <c r="E194" s="3">
        <v>47.5</v>
      </c>
      <c r="F194" s="3"/>
      <c r="G194" s="3"/>
      <c r="H194" s="3">
        <f t="shared" si="11"/>
        <v>28.09375</v>
      </c>
      <c r="I194" s="3">
        <f t="shared" si="10"/>
        <v>40.09375</v>
      </c>
      <c r="J194" s="2" t="s">
        <v>13</v>
      </c>
      <c r="K194" s="6" t="s">
        <v>121</v>
      </c>
      <c r="L194" s="6" t="s">
        <v>131</v>
      </c>
      <c r="M194" s="6" t="s">
        <v>134</v>
      </c>
    </row>
    <row r="195" spans="2:13" x14ac:dyDescent="0.25">
      <c r="B195" s="6">
        <v>240</v>
      </c>
      <c r="C195" s="3">
        <v>69.1875</v>
      </c>
      <c r="D195" s="3">
        <v>10.34375</v>
      </c>
      <c r="E195" s="3">
        <v>48.5</v>
      </c>
      <c r="F195" s="3"/>
      <c r="G195" s="3"/>
      <c r="H195" s="3">
        <f t="shared" si="11"/>
        <v>29.09375</v>
      </c>
      <c r="I195" s="3">
        <f t="shared" si="10"/>
        <v>40.09375</v>
      </c>
      <c r="J195" s="2" t="s">
        <v>13</v>
      </c>
      <c r="K195" s="6" t="s">
        <v>121</v>
      </c>
      <c r="L195" s="6" t="s">
        <v>131</v>
      </c>
      <c r="M195" s="6" t="s">
        <v>134</v>
      </c>
    </row>
    <row r="196" spans="2:13" x14ac:dyDescent="0.25">
      <c r="B196" s="6">
        <v>240</v>
      </c>
      <c r="C196" s="3">
        <v>70.1875</v>
      </c>
      <c r="D196" s="3">
        <v>10.34375</v>
      </c>
      <c r="E196" s="3">
        <v>49.5</v>
      </c>
      <c r="F196" s="3"/>
      <c r="G196" s="3"/>
      <c r="H196" s="3">
        <f t="shared" si="11"/>
        <v>30.09375</v>
      </c>
      <c r="I196" s="3">
        <f t="shared" si="10"/>
        <v>40.09375</v>
      </c>
      <c r="J196" s="2" t="s">
        <v>13</v>
      </c>
      <c r="K196" s="6" t="s">
        <v>121</v>
      </c>
      <c r="L196" s="6" t="s">
        <v>131</v>
      </c>
      <c r="M196" s="6" t="s">
        <v>134</v>
      </c>
    </row>
    <row r="197" spans="2:13" x14ac:dyDescent="0.25">
      <c r="B197" s="6">
        <v>240</v>
      </c>
      <c r="C197" s="3">
        <v>71.1875</v>
      </c>
      <c r="D197" s="3">
        <v>10.34375</v>
      </c>
      <c r="E197" s="3">
        <v>50.5</v>
      </c>
      <c r="F197" s="3"/>
      <c r="G197" s="3"/>
      <c r="H197" s="3">
        <f t="shared" si="11"/>
        <v>31.09375</v>
      </c>
      <c r="I197" s="3">
        <f t="shared" si="10"/>
        <v>40.09375</v>
      </c>
      <c r="J197" s="2" t="s">
        <v>13</v>
      </c>
      <c r="K197" s="6" t="s">
        <v>121</v>
      </c>
      <c r="L197" s="6" t="s">
        <v>131</v>
      </c>
      <c r="M197" s="6" t="s">
        <v>134</v>
      </c>
    </row>
    <row r="198" spans="2:13" x14ac:dyDescent="0.25">
      <c r="B198" s="6">
        <v>240</v>
      </c>
      <c r="C198" s="3">
        <v>72.1875</v>
      </c>
      <c r="D198" s="3">
        <v>10.34375</v>
      </c>
      <c r="E198" s="3">
        <v>51.5</v>
      </c>
      <c r="F198" s="3"/>
      <c r="G198" s="3"/>
      <c r="H198" s="3">
        <f t="shared" si="11"/>
        <v>32.09375</v>
      </c>
      <c r="I198" s="3">
        <f t="shared" si="10"/>
        <v>40.09375</v>
      </c>
      <c r="J198" s="2" t="s">
        <v>13</v>
      </c>
      <c r="K198" s="6" t="s">
        <v>121</v>
      </c>
      <c r="L198" s="6" t="s">
        <v>131</v>
      </c>
      <c r="M198" s="6" t="s">
        <v>134</v>
      </c>
    </row>
    <row r="199" spans="2:13" x14ac:dyDescent="0.25">
      <c r="B199" s="6">
        <v>240</v>
      </c>
      <c r="C199" s="3">
        <v>73.1875</v>
      </c>
      <c r="D199" s="3">
        <v>10.34375</v>
      </c>
      <c r="E199" s="3">
        <v>52.5</v>
      </c>
      <c r="F199" s="3"/>
      <c r="G199" s="3"/>
      <c r="H199" s="3">
        <f t="shared" si="11"/>
        <v>33.09375</v>
      </c>
      <c r="I199" s="3">
        <f t="shared" si="10"/>
        <v>40.09375</v>
      </c>
      <c r="J199" s="2" t="s">
        <v>13</v>
      </c>
      <c r="K199" s="6" t="s">
        <v>121</v>
      </c>
      <c r="L199" s="6" t="s">
        <v>131</v>
      </c>
      <c r="M199" s="6" t="s">
        <v>134</v>
      </c>
    </row>
    <row r="200" spans="2:13" x14ac:dyDescent="0.25">
      <c r="B200" s="6">
        <v>240</v>
      </c>
      <c r="C200" s="3">
        <v>74.1875</v>
      </c>
      <c r="D200" s="3">
        <v>10.34375</v>
      </c>
      <c r="E200" s="3">
        <v>53.5</v>
      </c>
      <c r="F200" s="3"/>
      <c r="G200" s="3"/>
      <c r="H200" s="3">
        <f t="shared" si="11"/>
        <v>34.09375</v>
      </c>
      <c r="I200" s="3">
        <f t="shared" si="10"/>
        <v>40.09375</v>
      </c>
      <c r="J200" s="2" t="s">
        <v>13</v>
      </c>
      <c r="K200" s="6" t="s">
        <v>121</v>
      </c>
      <c r="L200" s="6" t="s">
        <v>131</v>
      </c>
      <c r="M200" s="6" t="s">
        <v>134</v>
      </c>
    </row>
    <row r="201" spans="2:13" x14ac:dyDescent="0.25">
      <c r="B201" s="6">
        <v>240</v>
      </c>
      <c r="C201" s="3">
        <v>75.1875</v>
      </c>
      <c r="D201" s="3">
        <v>10.34375</v>
      </c>
      <c r="E201" s="3">
        <v>54.5</v>
      </c>
      <c r="F201" s="3"/>
      <c r="G201" s="3"/>
      <c r="H201" s="3">
        <f t="shared" si="11"/>
        <v>35.09375</v>
      </c>
      <c r="I201" s="3">
        <f t="shared" si="10"/>
        <v>40.09375</v>
      </c>
      <c r="J201" s="2" t="s">
        <v>13</v>
      </c>
      <c r="K201" s="6" t="s">
        <v>121</v>
      </c>
      <c r="L201" s="6" t="s">
        <v>131</v>
      </c>
      <c r="M201" s="6" t="s">
        <v>134</v>
      </c>
    </row>
    <row r="202" spans="2:13" x14ac:dyDescent="0.25">
      <c r="B202" s="6">
        <v>240</v>
      </c>
      <c r="C202" s="3">
        <v>76.1875</v>
      </c>
      <c r="D202" s="3">
        <v>10.34375</v>
      </c>
      <c r="E202" s="3">
        <v>55.5</v>
      </c>
      <c r="F202" s="3"/>
      <c r="G202" s="3"/>
      <c r="H202" s="3">
        <f t="shared" si="11"/>
        <v>36.09375</v>
      </c>
      <c r="I202" s="3">
        <f t="shared" si="10"/>
        <v>40.09375</v>
      </c>
      <c r="J202" s="2" t="s">
        <v>13</v>
      </c>
      <c r="K202" s="6" t="s">
        <v>121</v>
      </c>
      <c r="L202" s="6" t="s">
        <v>131</v>
      </c>
      <c r="M202" s="6" t="s">
        <v>134</v>
      </c>
    </row>
    <row r="203" spans="2:13" x14ac:dyDescent="0.25">
      <c r="B203" s="6">
        <v>240</v>
      </c>
      <c r="C203" s="3">
        <v>77.1875</v>
      </c>
      <c r="D203" s="3">
        <v>10.34375</v>
      </c>
      <c r="E203" s="3">
        <v>56.5</v>
      </c>
      <c r="F203" s="3"/>
      <c r="G203" s="3"/>
      <c r="H203" s="3">
        <f t="shared" si="11"/>
        <v>37.09375</v>
      </c>
      <c r="I203" s="3">
        <f t="shared" si="10"/>
        <v>40.09375</v>
      </c>
      <c r="J203" s="2" t="s">
        <v>13</v>
      </c>
      <c r="K203" s="6" t="s">
        <v>121</v>
      </c>
      <c r="L203" s="6" t="s">
        <v>131</v>
      </c>
      <c r="M203" s="6" t="s">
        <v>134</v>
      </c>
    </row>
    <row r="204" spans="2:13" x14ac:dyDescent="0.25">
      <c r="B204" s="6">
        <v>240</v>
      </c>
      <c r="C204" s="3">
        <v>78.1875</v>
      </c>
      <c r="D204" s="3">
        <v>10.34375</v>
      </c>
      <c r="E204" s="3">
        <v>57.5</v>
      </c>
      <c r="F204" s="3"/>
      <c r="G204" s="3"/>
      <c r="H204" s="3">
        <f t="shared" si="11"/>
        <v>38.09375</v>
      </c>
      <c r="I204" s="3">
        <f t="shared" si="10"/>
        <v>40.09375</v>
      </c>
      <c r="J204" s="2" t="s">
        <v>13</v>
      </c>
      <c r="K204" s="6" t="s">
        <v>121</v>
      </c>
      <c r="L204" s="6" t="s">
        <v>131</v>
      </c>
      <c r="M204" s="6" t="s">
        <v>134</v>
      </c>
    </row>
    <row r="205" spans="2:13" x14ac:dyDescent="0.25">
      <c r="B205" s="6">
        <v>240</v>
      </c>
      <c r="C205" s="3">
        <v>79.1875</v>
      </c>
      <c r="D205" s="3">
        <v>10.34375</v>
      </c>
      <c r="E205" s="3">
        <v>58.5</v>
      </c>
      <c r="F205" s="3"/>
      <c r="G205" s="3"/>
      <c r="H205" s="3">
        <f t="shared" si="11"/>
        <v>39.09375</v>
      </c>
      <c r="I205" s="3">
        <f t="shared" si="10"/>
        <v>40.09375</v>
      </c>
      <c r="J205" s="2" t="s">
        <v>13</v>
      </c>
      <c r="K205" s="6" t="s">
        <v>121</v>
      </c>
      <c r="L205" s="6" t="s">
        <v>131</v>
      </c>
      <c r="M205" s="6" t="s">
        <v>134</v>
      </c>
    </row>
    <row r="206" spans="2:13" x14ac:dyDescent="0.25">
      <c r="B206" s="6">
        <v>240</v>
      </c>
      <c r="C206" s="3">
        <v>80.1875</v>
      </c>
      <c r="D206" s="3">
        <v>10.34375</v>
      </c>
      <c r="E206" s="3">
        <v>59.5</v>
      </c>
      <c r="F206" s="3"/>
      <c r="G206" s="3"/>
      <c r="H206" s="3">
        <f t="shared" si="11"/>
        <v>40.09375</v>
      </c>
      <c r="I206" s="3">
        <f t="shared" si="10"/>
        <v>40.09375</v>
      </c>
      <c r="J206" s="2" t="s">
        <v>12</v>
      </c>
      <c r="K206" s="6" t="s">
        <v>121</v>
      </c>
      <c r="L206" s="6" t="s">
        <v>131</v>
      </c>
      <c r="M206" s="6" t="s">
        <v>134</v>
      </c>
    </row>
    <row r="207" spans="2:13" x14ac:dyDescent="0.25">
      <c r="B207" s="6">
        <v>240</v>
      </c>
      <c r="C207" s="3">
        <v>81.1875</v>
      </c>
      <c r="D207" s="3">
        <v>10.34375</v>
      </c>
      <c r="E207" s="3">
        <v>60.5</v>
      </c>
      <c r="F207" s="3"/>
      <c r="G207" s="3"/>
      <c r="H207" s="3">
        <f t="shared" si="11"/>
        <v>41.09375</v>
      </c>
      <c r="I207" s="3">
        <f t="shared" si="10"/>
        <v>40.09375</v>
      </c>
      <c r="J207" s="2" t="s">
        <v>12</v>
      </c>
      <c r="K207" s="6" t="s">
        <v>121</v>
      </c>
      <c r="L207" s="6" t="s">
        <v>131</v>
      </c>
      <c r="M207" s="6" t="s">
        <v>134</v>
      </c>
    </row>
    <row r="208" spans="2:13" x14ac:dyDescent="0.25">
      <c r="B208" s="6">
        <v>240</v>
      </c>
      <c r="C208" s="3">
        <v>82.1875</v>
      </c>
      <c r="D208" s="3">
        <v>10.34375</v>
      </c>
      <c r="E208" s="3">
        <v>61.5</v>
      </c>
      <c r="F208" s="3"/>
      <c r="G208" s="3"/>
      <c r="H208" s="3">
        <f t="shared" si="11"/>
        <v>42.09375</v>
      </c>
      <c r="I208" s="3">
        <f t="shared" si="10"/>
        <v>40.09375</v>
      </c>
      <c r="J208" s="2" t="s">
        <v>13</v>
      </c>
      <c r="K208" s="6" t="s">
        <v>121</v>
      </c>
      <c r="L208" s="6" t="s">
        <v>131</v>
      </c>
      <c r="M208" s="6" t="s">
        <v>134</v>
      </c>
    </row>
    <row r="209" spans="2:13" x14ac:dyDescent="0.25">
      <c r="B209" s="6">
        <v>240</v>
      </c>
      <c r="C209" s="3">
        <v>83.1875</v>
      </c>
      <c r="D209" s="3">
        <v>10.34375</v>
      </c>
      <c r="E209" s="3">
        <v>62.5</v>
      </c>
      <c r="F209" s="3"/>
      <c r="G209" s="3"/>
      <c r="H209" s="3">
        <f t="shared" si="11"/>
        <v>43.09375</v>
      </c>
      <c r="I209" s="3">
        <f t="shared" si="10"/>
        <v>40.09375</v>
      </c>
      <c r="J209" s="2" t="s">
        <v>13</v>
      </c>
      <c r="K209" s="6" t="s">
        <v>121</v>
      </c>
      <c r="L209" s="6" t="s">
        <v>131</v>
      </c>
      <c r="M209" s="6" t="s">
        <v>134</v>
      </c>
    </row>
    <row r="210" spans="2:13" x14ac:dyDescent="0.25">
      <c r="B210" s="6">
        <v>240</v>
      </c>
      <c r="C210" s="3">
        <v>84.1875</v>
      </c>
      <c r="D210" s="3">
        <v>10.34375</v>
      </c>
      <c r="E210" s="3">
        <v>63.5</v>
      </c>
      <c r="F210" s="3"/>
      <c r="G210" s="3"/>
      <c r="H210" s="3">
        <f t="shared" si="11"/>
        <v>44.09375</v>
      </c>
      <c r="I210" s="3">
        <f t="shared" si="10"/>
        <v>40.09375</v>
      </c>
      <c r="J210" s="2" t="s">
        <v>12</v>
      </c>
      <c r="K210" s="6" t="s">
        <v>121</v>
      </c>
      <c r="L210" s="6" t="s">
        <v>131</v>
      </c>
      <c r="M210" s="6" t="s">
        <v>134</v>
      </c>
    </row>
    <row r="211" spans="2:13" x14ac:dyDescent="0.25">
      <c r="B211" s="6">
        <v>240</v>
      </c>
      <c r="C211" s="3">
        <v>85.1875</v>
      </c>
      <c r="D211" s="3">
        <v>10.34375</v>
      </c>
      <c r="E211" s="3">
        <v>64.5</v>
      </c>
      <c r="F211" s="3"/>
      <c r="G211" s="3"/>
      <c r="H211" s="3">
        <f t="shared" si="11"/>
        <v>45.09375</v>
      </c>
      <c r="I211" s="3">
        <f t="shared" si="10"/>
        <v>40.09375</v>
      </c>
      <c r="J211" s="2" t="s">
        <v>13</v>
      </c>
      <c r="K211" s="6" t="s">
        <v>121</v>
      </c>
      <c r="L211" s="6" t="s">
        <v>131</v>
      </c>
      <c r="M211" s="6" t="s">
        <v>134</v>
      </c>
    </row>
    <row r="212" spans="2:13" x14ac:dyDescent="0.25">
      <c r="B212" s="6">
        <v>240</v>
      </c>
      <c r="C212" s="3">
        <v>86.1875</v>
      </c>
      <c r="D212" s="3">
        <v>10.34375</v>
      </c>
      <c r="E212" s="3">
        <v>65.5</v>
      </c>
      <c r="F212" s="3"/>
      <c r="G212" s="3"/>
      <c r="H212" s="3">
        <f t="shared" si="11"/>
        <v>46.09375</v>
      </c>
      <c r="I212" s="3">
        <f t="shared" si="10"/>
        <v>40.09375</v>
      </c>
      <c r="J212" s="2" t="s">
        <v>13</v>
      </c>
      <c r="K212" s="6" t="s">
        <v>121</v>
      </c>
      <c r="L212" s="6" t="s">
        <v>131</v>
      </c>
      <c r="M212" s="6" t="s">
        <v>134</v>
      </c>
    </row>
    <row r="213" spans="2:13" x14ac:dyDescent="0.25">
      <c r="B213" s="6">
        <v>240</v>
      </c>
      <c r="C213" s="3">
        <v>87.1875</v>
      </c>
      <c r="D213" s="3">
        <v>10.34375</v>
      </c>
      <c r="E213" s="3">
        <v>66.5</v>
      </c>
      <c r="F213" s="3"/>
      <c r="G213" s="3"/>
      <c r="H213" s="3">
        <f t="shared" si="11"/>
        <v>47.09375</v>
      </c>
      <c r="I213" s="3">
        <f t="shared" si="10"/>
        <v>40.09375</v>
      </c>
      <c r="J213" s="2" t="s">
        <v>13</v>
      </c>
      <c r="K213" s="6" t="s">
        <v>121</v>
      </c>
      <c r="L213" s="6" t="s">
        <v>131</v>
      </c>
      <c r="M213" s="6" t="s">
        <v>134</v>
      </c>
    </row>
    <row r="214" spans="2:13" x14ac:dyDescent="0.25">
      <c r="B214" s="6">
        <v>240</v>
      </c>
      <c r="C214" s="3">
        <v>88.1875</v>
      </c>
      <c r="D214" s="3">
        <v>10.34375</v>
      </c>
      <c r="E214" s="3">
        <v>67.5</v>
      </c>
      <c r="F214" s="3"/>
      <c r="G214" s="3"/>
      <c r="H214" s="3">
        <f t="shared" si="11"/>
        <v>48.09375</v>
      </c>
      <c r="I214" s="3">
        <f t="shared" si="10"/>
        <v>40.09375</v>
      </c>
      <c r="J214" s="2" t="s">
        <v>13</v>
      </c>
      <c r="K214" s="6" t="s">
        <v>121</v>
      </c>
      <c r="L214" s="6" t="s">
        <v>131</v>
      </c>
      <c r="M214" s="6" t="s">
        <v>134</v>
      </c>
    </row>
    <row r="215" spans="2:13" x14ac:dyDescent="0.25">
      <c r="B215" s="6" t="s">
        <v>120</v>
      </c>
      <c r="C215" s="3">
        <v>36.1875</v>
      </c>
      <c r="D215" s="3">
        <v>10.34375</v>
      </c>
      <c r="E215" s="3">
        <v>15.5</v>
      </c>
      <c r="F215" s="3"/>
      <c r="G215" s="3"/>
      <c r="H215" s="3">
        <f>C215*0.5</f>
        <v>18.09375</v>
      </c>
      <c r="I215" s="3">
        <f t="shared" si="10"/>
        <v>18.09375</v>
      </c>
      <c r="J215" s="2" t="s">
        <v>12</v>
      </c>
      <c r="K215" s="6" t="s">
        <v>123</v>
      </c>
      <c r="L215" s="6" t="s">
        <v>131</v>
      </c>
      <c r="M215" s="6" t="s">
        <v>134</v>
      </c>
    </row>
    <row r="216" spans="2:13" x14ac:dyDescent="0.25">
      <c r="B216" s="6" t="s">
        <v>120</v>
      </c>
      <c r="C216" s="3">
        <v>37.1875</v>
      </c>
      <c r="D216" s="3">
        <v>10.34375</v>
      </c>
      <c r="E216" s="3">
        <v>16.5</v>
      </c>
      <c r="F216" s="3"/>
      <c r="G216" s="3"/>
      <c r="H216" s="3">
        <f t="shared" ref="H216:H237" si="12">C216*0.5</f>
        <v>18.59375</v>
      </c>
      <c r="I216" s="3">
        <f t="shared" si="10"/>
        <v>18.59375</v>
      </c>
      <c r="J216" s="2" t="s">
        <v>12</v>
      </c>
      <c r="K216" s="6" t="s">
        <v>123</v>
      </c>
      <c r="L216" s="6" t="s">
        <v>131</v>
      </c>
      <c r="M216" s="6" t="s">
        <v>134</v>
      </c>
    </row>
    <row r="217" spans="2:13" x14ac:dyDescent="0.25">
      <c r="B217" s="6" t="s">
        <v>120</v>
      </c>
      <c r="C217" s="3">
        <v>38.1875</v>
      </c>
      <c r="D217" s="3">
        <v>10.34375</v>
      </c>
      <c r="E217" s="3">
        <v>17.5</v>
      </c>
      <c r="F217" s="3"/>
      <c r="G217" s="3"/>
      <c r="H217" s="3">
        <f t="shared" si="12"/>
        <v>19.09375</v>
      </c>
      <c r="I217" s="3">
        <f t="shared" si="10"/>
        <v>19.09375</v>
      </c>
      <c r="J217" s="2" t="s">
        <v>12</v>
      </c>
      <c r="K217" s="6" t="s">
        <v>123</v>
      </c>
      <c r="L217" s="6" t="s">
        <v>131</v>
      </c>
      <c r="M217" s="6" t="s">
        <v>134</v>
      </c>
    </row>
    <row r="218" spans="2:13" x14ac:dyDescent="0.25">
      <c r="B218" s="6" t="s">
        <v>120</v>
      </c>
      <c r="C218" s="3">
        <v>39.1875</v>
      </c>
      <c r="D218" s="3">
        <v>10.34375</v>
      </c>
      <c r="E218" s="3">
        <v>18.5</v>
      </c>
      <c r="F218" s="3"/>
      <c r="G218" s="3"/>
      <c r="H218" s="3">
        <f t="shared" si="12"/>
        <v>19.59375</v>
      </c>
      <c r="I218" s="3">
        <f t="shared" si="10"/>
        <v>19.59375</v>
      </c>
      <c r="J218" s="2" t="s">
        <v>12</v>
      </c>
      <c r="K218" s="6" t="s">
        <v>123</v>
      </c>
      <c r="L218" s="6" t="s">
        <v>131</v>
      </c>
      <c r="M218" s="6" t="s">
        <v>134</v>
      </c>
    </row>
    <row r="219" spans="2:13" x14ac:dyDescent="0.25">
      <c r="B219" s="6" t="s">
        <v>120</v>
      </c>
      <c r="C219" s="3">
        <v>40.1875</v>
      </c>
      <c r="D219" s="3">
        <v>10.34375</v>
      </c>
      <c r="E219" s="3">
        <v>19.5</v>
      </c>
      <c r="F219" s="3"/>
      <c r="G219" s="3"/>
      <c r="H219" s="3">
        <f t="shared" si="12"/>
        <v>20.09375</v>
      </c>
      <c r="I219" s="3">
        <f t="shared" si="10"/>
        <v>20.09375</v>
      </c>
      <c r="J219" s="2" t="s">
        <v>12</v>
      </c>
      <c r="K219" s="6" t="s">
        <v>123</v>
      </c>
      <c r="L219" s="6" t="s">
        <v>131</v>
      </c>
      <c r="M219" s="6" t="s">
        <v>134</v>
      </c>
    </row>
    <row r="220" spans="2:13" x14ac:dyDescent="0.25">
      <c r="B220" s="6" t="s">
        <v>120</v>
      </c>
      <c r="C220" s="3">
        <v>41.1875</v>
      </c>
      <c r="D220" s="3">
        <v>10.34375</v>
      </c>
      <c r="E220" s="3">
        <v>20.5</v>
      </c>
      <c r="F220" s="3"/>
      <c r="G220" s="3"/>
      <c r="H220" s="3">
        <f t="shared" si="12"/>
        <v>20.59375</v>
      </c>
      <c r="I220" s="3">
        <f t="shared" si="10"/>
        <v>20.59375</v>
      </c>
      <c r="J220" s="2" t="s">
        <v>12</v>
      </c>
      <c r="K220" s="6" t="s">
        <v>123</v>
      </c>
      <c r="L220" s="6" t="s">
        <v>131</v>
      </c>
      <c r="M220" s="6" t="s">
        <v>134</v>
      </c>
    </row>
    <row r="221" spans="2:13" x14ac:dyDescent="0.25">
      <c r="B221" s="6" t="s">
        <v>120</v>
      </c>
      <c r="C221" s="3">
        <v>42.1875</v>
      </c>
      <c r="D221" s="3">
        <v>10.34375</v>
      </c>
      <c r="E221" s="3">
        <v>21.5</v>
      </c>
      <c r="F221" s="3"/>
      <c r="G221" s="3"/>
      <c r="H221" s="3">
        <f t="shared" si="12"/>
        <v>21.09375</v>
      </c>
      <c r="I221" s="3">
        <f t="shared" si="10"/>
        <v>21.09375</v>
      </c>
      <c r="J221" s="2" t="s">
        <v>12</v>
      </c>
      <c r="K221" s="6" t="s">
        <v>123</v>
      </c>
      <c r="L221" s="6" t="s">
        <v>131</v>
      </c>
      <c r="M221" s="6" t="s">
        <v>134</v>
      </c>
    </row>
    <row r="222" spans="2:13" x14ac:dyDescent="0.25">
      <c r="B222" s="6" t="s">
        <v>120</v>
      </c>
      <c r="C222" s="3">
        <v>43.1875</v>
      </c>
      <c r="D222" s="3">
        <v>10.34375</v>
      </c>
      <c r="E222" s="3">
        <v>22.5</v>
      </c>
      <c r="F222" s="3"/>
      <c r="G222" s="3"/>
      <c r="H222" s="3">
        <f t="shared" si="12"/>
        <v>21.59375</v>
      </c>
      <c r="I222" s="3">
        <f t="shared" si="10"/>
        <v>21.59375</v>
      </c>
      <c r="J222" s="2" t="s">
        <v>12</v>
      </c>
      <c r="K222" s="6" t="s">
        <v>123</v>
      </c>
      <c r="L222" s="6" t="s">
        <v>131</v>
      </c>
      <c r="M222" s="6" t="s">
        <v>134</v>
      </c>
    </row>
    <row r="223" spans="2:13" x14ac:dyDescent="0.25">
      <c r="B223" s="6" t="s">
        <v>120</v>
      </c>
      <c r="C223" s="3">
        <v>44.1875</v>
      </c>
      <c r="D223" s="3">
        <v>10.34375</v>
      </c>
      <c r="E223" s="3">
        <v>23.5</v>
      </c>
      <c r="F223" s="3"/>
      <c r="G223" s="3"/>
      <c r="H223" s="3">
        <f t="shared" si="12"/>
        <v>22.09375</v>
      </c>
      <c r="I223" s="3">
        <f t="shared" si="10"/>
        <v>22.09375</v>
      </c>
      <c r="J223" s="2" t="s">
        <v>12</v>
      </c>
      <c r="K223" s="6" t="s">
        <v>123</v>
      </c>
      <c r="L223" s="6" t="s">
        <v>131</v>
      </c>
      <c r="M223" s="6" t="s">
        <v>134</v>
      </c>
    </row>
    <row r="224" spans="2:13" x14ac:dyDescent="0.25">
      <c r="B224" s="6" t="s">
        <v>120</v>
      </c>
      <c r="C224" s="3">
        <v>45.1875</v>
      </c>
      <c r="D224" s="3">
        <v>10.34375</v>
      </c>
      <c r="E224" s="3">
        <v>24.5</v>
      </c>
      <c r="F224" s="3"/>
      <c r="G224" s="3"/>
      <c r="H224" s="3">
        <f t="shared" si="12"/>
        <v>22.59375</v>
      </c>
      <c r="I224" s="3">
        <f t="shared" si="10"/>
        <v>22.59375</v>
      </c>
      <c r="J224" s="2" t="s">
        <v>12</v>
      </c>
      <c r="K224" s="6" t="s">
        <v>123</v>
      </c>
      <c r="L224" s="6" t="s">
        <v>131</v>
      </c>
      <c r="M224" s="6" t="s">
        <v>134</v>
      </c>
    </row>
    <row r="225" spans="2:13" x14ac:dyDescent="0.25">
      <c r="B225" s="6" t="s">
        <v>120</v>
      </c>
      <c r="C225" s="3">
        <v>46.1875</v>
      </c>
      <c r="D225" s="3">
        <v>10.34375</v>
      </c>
      <c r="E225" s="3">
        <v>25.5</v>
      </c>
      <c r="F225" s="3"/>
      <c r="G225" s="3"/>
      <c r="H225" s="3">
        <f t="shared" si="12"/>
        <v>23.09375</v>
      </c>
      <c r="I225" s="3">
        <f t="shared" si="10"/>
        <v>23.09375</v>
      </c>
      <c r="J225" s="2" t="s">
        <v>12</v>
      </c>
      <c r="K225" s="6" t="s">
        <v>123</v>
      </c>
      <c r="L225" s="6" t="s">
        <v>131</v>
      </c>
      <c r="M225" s="6" t="s">
        <v>134</v>
      </c>
    </row>
    <row r="226" spans="2:13" x14ac:dyDescent="0.25">
      <c r="B226" s="6" t="s">
        <v>120</v>
      </c>
      <c r="C226" s="3">
        <v>47.1875</v>
      </c>
      <c r="D226" s="3">
        <v>10.34375</v>
      </c>
      <c r="E226" s="3">
        <v>26.5</v>
      </c>
      <c r="F226" s="3"/>
      <c r="G226" s="3"/>
      <c r="H226" s="3">
        <f t="shared" si="12"/>
        <v>23.59375</v>
      </c>
      <c r="I226" s="3">
        <f t="shared" ref="I226:I267" si="13">C226-H226</f>
        <v>23.59375</v>
      </c>
      <c r="J226" s="2" t="s">
        <v>12</v>
      </c>
      <c r="K226" s="6" t="s">
        <v>123</v>
      </c>
      <c r="L226" s="6" t="s">
        <v>131</v>
      </c>
      <c r="M226" s="6" t="s">
        <v>134</v>
      </c>
    </row>
    <row r="227" spans="2:13" x14ac:dyDescent="0.25">
      <c r="B227" s="6" t="s">
        <v>120</v>
      </c>
      <c r="C227" s="3">
        <v>48.1875</v>
      </c>
      <c r="D227" s="3">
        <v>10.34375</v>
      </c>
      <c r="E227" s="3">
        <v>27.5</v>
      </c>
      <c r="F227" s="3"/>
      <c r="G227" s="3"/>
      <c r="H227" s="3">
        <f t="shared" si="12"/>
        <v>24.09375</v>
      </c>
      <c r="I227" s="3">
        <f t="shared" si="13"/>
        <v>24.09375</v>
      </c>
      <c r="J227" s="2" t="s">
        <v>12</v>
      </c>
      <c r="K227" s="6" t="s">
        <v>123</v>
      </c>
      <c r="L227" s="6" t="s">
        <v>131</v>
      </c>
      <c r="M227" s="6" t="s">
        <v>134</v>
      </c>
    </row>
    <row r="228" spans="2:13" x14ac:dyDescent="0.25">
      <c r="B228" s="6" t="s">
        <v>120</v>
      </c>
      <c r="C228" s="3">
        <v>49.1875</v>
      </c>
      <c r="D228" s="3">
        <v>10.34375</v>
      </c>
      <c r="E228" s="3">
        <v>28.5</v>
      </c>
      <c r="F228" s="3"/>
      <c r="G228" s="3"/>
      <c r="H228" s="3">
        <f t="shared" si="12"/>
        <v>24.59375</v>
      </c>
      <c r="I228" s="3">
        <f t="shared" si="13"/>
        <v>24.59375</v>
      </c>
      <c r="J228" s="2" t="s">
        <v>12</v>
      </c>
      <c r="K228" s="6" t="s">
        <v>123</v>
      </c>
      <c r="L228" s="6" t="s">
        <v>131</v>
      </c>
      <c r="M228" s="6" t="s">
        <v>134</v>
      </c>
    </row>
    <row r="229" spans="2:13" x14ac:dyDescent="0.25">
      <c r="B229" s="6" t="s">
        <v>120</v>
      </c>
      <c r="C229" s="3">
        <v>50.1875</v>
      </c>
      <c r="D229" s="3">
        <v>10.34375</v>
      </c>
      <c r="E229" s="3">
        <v>29.5</v>
      </c>
      <c r="F229" s="3"/>
      <c r="G229" s="3"/>
      <c r="H229" s="3">
        <f t="shared" si="12"/>
        <v>25.09375</v>
      </c>
      <c r="I229" s="3">
        <f t="shared" si="13"/>
        <v>25.09375</v>
      </c>
      <c r="J229" s="2" t="s">
        <v>12</v>
      </c>
      <c r="K229" s="6" t="s">
        <v>123</v>
      </c>
      <c r="L229" s="6" t="s">
        <v>131</v>
      </c>
      <c r="M229" s="6" t="s">
        <v>134</v>
      </c>
    </row>
    <row r="230" spans="2:13" x14ac:dyDescent="0.25">
      <c r="B230" s="6" t="s">
        <v>120</v>
      </c>
      <c r="C230" s="3">
        <v>51.1875</v>
      </c>
      <c r="D230" s="3">
        <v>10.34375</v>
      </c>
      <c r="E230" s="3">
        <v>30.5</v>
      </c>
      <c r="F230" s="3"/>
      <c r="G230" s="3"/>
      <c r="H230" s="3">
        <f t="shared" si="12"/>
        <v>25.59375</v>
      </c>
      <c r="I230" s="3">
        <f t="shared" si="13"/>
        <v>25.59375</v>
      </c>
      <c r="J230" s="2" t="s">
        <v>12</v>
      </c>
      <c r="K230" s="6" t="s">
        <v>123</v>
      </c>
      <c r="L230" s="6" t="s">
        <v>131</v>
      </c>
      <c r="M230" s="6" t="s">
        <v>134</v>
      </c>
    </row>
    <row r="231" spans="2:13" x14ac:dyDescent="0.25">
      <c r="B231" s="6" t="s">
        <v>120</v>
      </c>
      <c r="C231" s="3">
        <v>52.1875</v>
      </c>
      <c r="D231" s="3">
        <v>10.34375</v>
      </c>
      <c r="E231" s="3">
        <v>31.5</v>
      </c>
      <c r="F231" s="3"/>
      <c r="G231" s="3"/>
      <c r="H231" s="3">
        <f t="shared" si="12"/>
        <v>26.09375</v>
      </c>
      <c r="I231" s="3">
        <f t="shared" si="13"/>
        <v>26.09375</v>
      </c>
      <c r="J231" s="2" t="s">
        <v>12</v>
      </c>
      <c r="K231" s="6" t="s">
        <v>123</v>
      </c>
      <c r="L231" s="6" t="s">
        <v>131</v>
      </c>
      <c r="M231" s="6" t="s">
        <v>134</v>
      </c>
    </row>
    <row r="232" spans="2:13" x14ac:dyDescent="0.25">
      <c r="B232" s="6" t="s">
        <v>120</v>
      </c>
      <c r="C232" s="3">
        <v>53.1875</v>
      </c>
      <c r="D232" s="3">
        <v>10.34375</v>
      </c>
      <c r="E232" s="3">
        <v>32.5</v>
      </c>
      <c r="F232" s="3"/>
      <c r="G232" s="3"/>
      <c r="H232" s="3">
        <f t="shared" si="12"/>
        <v>26.59375</v>
      </c>
      <c r="I232" s="3">
        <f t="shared" si="13"/>
        <v>26.59375</v>
      </c>
      <c r="J232" s="2" t="s">
        <v>12</v>
      </c>
      <c r="K232" s="6" t="s">
        <v>123</v>
      </c>
      <c r="L232" s="6" t="s">
        <v>131</v>
      </c>
      <c r="M232" s="6" t="s">
        <v>134</v>
      </c>
    </row>
    <row r="233" spans="2:13" x14ac:dyDescent="0.25">
      <c r="B233" s="6" t="s">
        <v>120</v>
      </c>
      <c r="C233" s="3">
        <v>54.1875</v>
      </c>
      <c r="D233" s="3">
        <v>10.34375</v>
      </c>
      <c r="E233" s="3">
        <v>33.5</v>
      </c>
      <c r="F233" s="3"/>
      <c r="G233" s="3"/>
      <c r="H233" s="3">
        <f t="shared" si="12"/>
        <v>27.09375</v>
      </c>
      <c r="I233" s="3">
        <f t="shared" si="13"/>
        <v>27.09375</v>
      </c>
      <c r="J233" s="2" t="s">
        <v>12</v>
      </c>
      <c r="K233" s="6" t="s">
        <v>123</v>
      </c>
      <c r="L233" s="6" t="s">
        <v>131</v>
      </c>
      <c r="M233" s="6" t="s">
        <v>134</v>
      </c>
    </row>
    <row r="234" spans="2:13" x14ac:dyDescent="0.25">
      <c r="B234" s="6" t="s">
        <v>120</v>
      </c>
      <c r="C234" s="3">
        <v>55.1875</v>
      </c>
      <c r="D234" s="3">
        <v>10.34375</v>
      </c>
      <c r="E234" s="3">
        <v>34.5</v>
      </c>
      <c r="F234" s="3"/>
      <c r="G234" s="3"/>
      <c r="H234" s="3">
        <f t="shared" si="12"/>
        <v>27.59375</v>
      </c>
      <c r="I234" s="3">
        <f t="shared" si="13"/>
        <v>27.59375</v>
      </c>
      <c r="J234" s="2" t="s">
        <v>12</v>
      </c>
      <c r="K234" s="6" t="s">
        <v>123</v>
      </c>
      <c r="L234" s="6" t="s">
        <v>131</v>
      </c>
      <c r="M234" s="6" t="s">
        <v>134</v>
      </c>
    </row>
    <row r="235" spans="2:13" x14ac:dyDescent="0.25">
      <c r="B235" s="6" t="s">
        <v>120</v>
      </c>
      <c r="C235" s="3">
        <v>56.1875</v>
      </c>
      <c r="D235" s="3">
        <v>10.34375</v>
      </c>
      <c r="E235" s="3">
        <v>35.5</v>
      </c>
      <c r="F235" s="3"/>
      <c r="G235" s="3"/>
      <c r="H235" s="3">
        <f t="shared" si="12"/>
        <v>28.09375</v>
      </c>
      <c r="I235" s="3">
        <f t="shared" si="13"/>
        <v>28.09375</v>
      </c>
      <c r="J235" s="2" t="s">
        <v>12</v>
      </c>
      <c r="K235" s="6" t="s">
        <v>123</v>
      </c>
      <c r="L235" s="6" t="s">
        <v>131</v>
      </c>
      <c r="M235" s="6" t="s">
        <v>134</v>
      </c>
    </row>
    <row r="236" spans="2:13" x14ac:dyDescent="0.25">
      <c r="B236" s="6" t="s">
        <v>120</v>
      </c>
      <c r="C236" s="3">
        <v>57.1875</v>
      </c>
      <c r="D236" s="3">
        <v>10.34375</v>
      </c>
      <c r="E236" s="3">
        <v>36.5</v>
      </c>
      <c r="F236" s="3"/>
      <c r="G236" s="3"/>
      <c r="H236" s="3">
        <f t="shared" si="12"/>
        <v>28.59375</v>
      </c>
      <c r="I236" s="3">
        <f t="shared" si="13"/>
        <v>28.59375</v>
      </c>
      <c r="J236" s="2" t="s">
        <v>12</v>
      </c>
      <c r="K236" s="6" t="s">
        <v>123</v>
      </c>
      <c r="L236" s="6" t="s">
        <v>131</v>
      </c>
      <c r="M236" s="6" t="s">
        <v>134</v>
      </c>
    </row>
    <row r="237" spans="2:13" x14ac:dyDescent="0.25">
      <c r="B237" s="6" t="s">
        <v>120</v>
      </c>
      <c r="C237" s="3">
        <v>58.1875</v>
      </c>
      <c r="D237" s="3">
        <v>10.34375</v>
      </c>
      <c r="E237" s="3">
        <v>37.5</v>
      </c>
      <c r="F237" s="3"/>
      <c r="G237" s="3"/>
      <c r="H237" s="3">
        <f t="shared" si="12"/>
        <v>29.09375</v>
      </c>
      <c r="I237" s="3">
        <f t="shared" si="13"/>
        <v>29.09375</v>
      </c>
      <c r="J237" s="2" t="s">
        <v>12</v>
      </c>
      <c r="K237" s="6" t="s">
        <v>123</v>
      </c>
      <c r="L237" s="6" t="s">
        <v>131</v>
      </c>
      <c r="M237" s="6" t="s">
        <v>134</v>
      </c>
    </row>
    <row r="238" spans="2:13" x14ac:dyDescent="0.25">
      <c r="B238" s="6" t="s">
        <v>120</v>
      </c>
      <c r="C238" s="3">
        <v>59.1875</v>
      </c>
      <c r="D238" s="3">
        <v>10.34375</v>
      </c>
      <c r="E238" s="3">
        <v>38.5</v>
      </c>
      <c r="F238" s="3"/>
      <c r="G238" s="3"/>
      <c r="H238" s="3">
        <f>C238-40.09375</f>
        <v>19.09375</v>
      </c>
      <c r="I238" s="3">
        <f t="shared" si="13"/>
        <v>40.09375</v>
      </c>
      <c r="J238" s="2" t="s">
        <v>13</v>
      </c>
      <c r="K238" s="6" t="s">
        <v>123</v>
      </c>
      <c r="L238" s="6" t="s">
        <v>131</v>
      </c>
      <c r="M238" s="6" t="s">
        <v>134</v>
      </c>
    </row>
    <row r="239" spans="2:13" x14ac:dyDescent="0.25">
      <c r="B239" s="6" t="s">
        <v>120</v>
      </c>
      <c r="C239" s="3">
        <v>60.1875</v>
      </c>
      <c r="D239" s="3">
        <v>10.34375</v>
      </c>
      <c r="E239" s="3">
        <v>39.5</v>
      </c>
      <c r="F239" s="3"/>
      <c r="G239" s="3"/>
      <c r="H239" s="3">
        <f t="shared" ref="H239:H267" si="14">C239-40.09375</f>
        <v>20.09375</v>
      </c>
      <c r="I239" s="3">
        <f t="shared" si="13"/>
        <v>40.09375</v>
      </c>
      <c r="J239" s="2" t="s">
        <v>13</v>
      </c>
      <c r="K239" s="6" t="s">
        <v>123</v>
      </c>
      <c r="L239" s="6" t="s">
        <v>131</v>
      </c>
      <c r="M239" s="6" t="s">
        <v>134</v>
      </c>
    </row>
    <row r="240" spans="2:13" x14ac:dyDescent="0.25">
      <c r="B240" s="6" t="s">
        <v>120</v>
      </c>
      <c r="C240" s="3">
        <v>61.1875</v>
      </c>
      <c r="D240" s="3">
        <v>10.34375</v>
      </c>
      <c r="E240" s="3">
        <v>40.5</v>
      </c>
      <c r="F240" s="3"/>
      <c r="G240" s="3"/>
      <c r="H240" s="3">
        <f t="shared" si="14"/>
        <v>21.09375</v>
      </c>
      <c r="I240" s="3">
        <f t="shared" si="13"/>
        <v>40.09375</v>
      </c>
      <c r="J240" s="2" t="s">
        <v>13</v>
      </c>
      <c r="K240" s="6" t="s">
        <v>123</v>
      </c>
      <c r="L240" s="6" t="s">
        <v>131</v>
      </c>
      <c r="M240" s="6" t="s">
        <v>134</v>
      </c>
    </row>
    <row r="241" spans="2:13" x14ac:dyDescent="0.25">
      <c r="B241" s="6" t="s">
        <v>120</v>
      </c>
      <c r="C241" s="3">
        <v>62.1875</v>
      </c>
      <c r="D241" s="3">
        <v>10.34375</v>
      </c>
      <c r="E241" s="3">
        <v>41.5</v>
      </c>
      <c r="F241" s="3"/>
      <c r="G241" s="3"/>
      <c r="H241" s="3">
        <f t="shared" si="14"/>
        <v>22.09375</v>
      </c>
      <c r="I241" s="3">
        <f t="shared" si="13"/>
        <v>40.09375</v>
      </c>
      <c r="J241" s="2" t="s">
        <v>13</v>
      </c>
      <c r="K241" s="6" t="s">
        <v>123</v>
      </c>
      <c r="L241" s="6" t="s">
        <v>131</v>
      </c>
      <c r="M241" s="6" t="s">
        <v>134</v>
      </c>
    </row>
    <row r="242" spans="2:13" x14ac:dyDescent="0.25">
      <c r="B242" s="6" t="s">
        <v>120</v>
      </c>
      <c r="C242" s="3">
        <v>63.1875</v>
      </c>
      <c r="D242" s="3">
        <v>10.34375</v>
      </c>
      <c r="E242" s="3">
        <v>42.5</v>
      </c>
      <c r="F242" s="3"/>
      <c r="G242" s="3"/>
      <c r="H242" s="3">
        <f t="shared" si="14"/>
        <v>23.09375</v>
      </c>
      <c r="I242" s="3">
        <f t="shared" si="13"/>
        <v>40.09375</v>
      </c>
      <c r="J242" s="2" t="s">
        <v>13</v>
      </c>
      <c r="K242" s="6" t="s">
        <v>123</v>
      </c>
      <c r="L242" s="6" t="s">
        <v>131</v>
      </c>
      <c r="M242" s="6" t="s">
        <v>134</v>
      </c>
    </row>
    <row r="243" spans="2:13" x14ac:dyDescent="0.25">
      <c r="B243" s="6" t="s">
        <v>120</v>
      </c>
      <c r="C243" s="3">
        <v>64.1875</v>
      </c>
      <c r="D243" s="3">
        <v>10.34375</v>
      </c>
      <c r="E243" s="3">
        <v>43.5</v>
      </c>
      <c r="F243" s="3"/>
      <c r="G243" s="3"/>
      <c r="H243" s="3">
        <f t="shared" si="14"/>
        <v>24.09375</v>
      </c>
      <c r="I243" s="3">
        <f t="shared" si="13"/>
        <v>40.09375</v>
      </c>
      <c r="J243" s="2" t="s">
        <v>13</v>
      </c>
      <c r="K243" s="6" t="s">
        <v>123</v>
      </c>
      <c r="L243" s="6" t="s">
        <v>131</v>
      </c>
      <c r="M243" s="6" t="s">
        <v>134</v>
      </c>
    </row>
    <row r="244" spans="2:13" x14ac:dyDescent="0.25">
      <c r="B244" s="6" t="s">
        <v>120</v>
      </c>
      <c r="C244" s="3">
        <v>65.1875</v>
      </c>
      <c r="D244" s="3">
        <v>10.34375</v>
      </c>
      <c r="E244" s="3">
        <v>44.5</v>
      </c>
      <c r="F244" s="3"/>
      <c r="G244" s="3"/>
      <c r="H244" s="3">
        <f t="shared" si="14"/>
        <v>25.09375</v>
      </c>
      <c r="I244" s="3">
        <f t="shared" si="13"/>
        <v>40.09375</v>
      </c>
      <c r="J244" s="2" t="s">
        <v>13</v>
      </c>
      <c r="K244" s="6" t="s">
        <v>123</v>
      </c>
      <c r="L244" s="6" t="s">
        <v>131</v>
      </c>
      <c r="M244" s="6" t="s">
        <v>134</v>
      </c>
    </row>
    <row r="245" spans="2:13" x14ac:dyDescent="0.25">
      <c r="B245" s="6" t="s">
        <v>120</v>
      </c>
      <c r="C245" s="3">
        <v>66.1875</v>
      </c>
      <c r="D245" s="3">
        <v>10.34375</v>
      </c>
      <c r="E245" s="3">
        <v>45.5</v>
      </c>
      <c r="F245" s="3"/>
      <c r="G245" s="3"/>
      <c r="H245" s="3">
        <f t="shared" si="14"/>
        <v>26.09375</v>
      </c>
      <c r="I245" s="3">
        <f t="shared" si="13"/>
        <v>40.09375</v>
      </c>
      <c r="J245" s="2" t="s">
        <v>13</v>
      </c>
      <c r="K245" s="6" t="s">
        <v>123</v>
      </c>
      <c r="L245" s="6" t="s">
        <v>131</v>
      </c>
      <c r="M245" s="6" t="s">
        <v>134</v>
      </c>
    </row>
    <row r="246" spans="2:13" x14ac:dyDescent="0.25">
      <c r="B246" s="6" t="s">
        <v>120</v>
      </c>
      <c r="C246" s="3">
        <v>67.1875</v>
      </c>
      <c r="D246" s="3">
        <v>10.34375</v>
      </c>
      <c r="E246" s="3">
        <v>46.5</v>
      </c>
      <c r="F246" s="3"/>
      <c r="G246" s="3"/>
      <c r="H246" s="3">
        <f t="shared" si="14"/>
        <v>27.09375</v>
      </c>
      <c r="I246" s="3">
        <f t="shared" si="13"/>
        <v>40.09375</v>
      </c>
      <c r="J246" s="2" t="s">
        <v>13</v>
      </c>
      <c r="K246" s="6" t="s">
        <v>123</v>
      </c>
      <c r="L246" s="6" t="s">
        <v>131</v>
      </c>
      <c r="M246" s="6" t="s">
        <v>134</v>
      </c>
    </row>
    <row r="247" spans="2:13" x14ac:dyDescent="0.25">
      <c r="B247" s="6" t="s">
        <v>120</v>
      </c>
      <c r="C247" s="3">
        <v>68.1875</v>
      </c>
      <c r="D247" s="3">
        <v>10.34375</v>
      </c>
      <c r="E247" s="3">
        <v>47.5</v>
      </c>
      <c r="F247" s="3"/>
      <c r="G247" s="3"/>
      <c r="H247" s="3">
        <f t="shared" si="14"/>
        <v>28.09375</v>
      </c>
      <c r="I247" s="3">
        <f t="shared" si="13"/>
        <v>40.09375</v>
      </c>
      <c r="J247" s="2" t="s">
        <v>13</v>
      </c>
      <c r="K247" s="6" t="s">
        <v>123</v>
      </c>
      <c r="L247" s="6" t="s">
        <v>131</v>
      </c>
      <c r="M247" s="6" t="s">
        <v>134</v>
      </c>
    </row>
    <row r="248" spans="2:13" x14ac:dyDescent="0.25">
      <c r="B248" s="6" t="s">
        <v>120</v>
      </c>
      <c r="C248" s="3">
        <v>69.1875</v>
      </c>
      <c r="D248" s="3">
        <v>10.34375</v>
      </c>
      <c r="E248" s="3">
        <v>48.5</v>
      </c>
      <c r="F248" s="3"/>
      <c r="G248" s="3"/>
      <c r="H248" s="3">
        <f t="shared" si="14"/>
        <v>29.09375</v>
      </c>
      <c r="I248" s="3">
        <f t="shared" si="13"/>
        <v>40.09375</v>
      </c>
      <c r="J248" s="2" t="s">
        <v>13</v>
      </c>
      <c r="K248" s="6" t="s">
        <v>123</v>
      </c>
      <c r="L248" s="6" t="s">
        <v>131</v>
      </c>
      <c r="M248" s="6" t="s">
        <v>134</v>
      </c>
    </row>
    <row r="249" spans="2:13" x14ac:dyDescent="0.25">
      <c r="B249" s="6" t="s">
        <v>120</v>
      </c>
      <c r="C249" s="3">
        <v>70.1875</v>
      </c>
      <c r="D249" s="3">
        <v>10.34375</v>
      </c>
      <c r="E249" s="3">
        <v>49.5</v>
      </c>
      <c r="F249" s="3"/>
      <c r="G249" s="3"/>
      <c r="H249" s="3">
        <f t="shared" si="14"/>
        <v>30.09375</v>
      </c>
      <c r="I249" s="3">
        <f t="shared" si="13"/>
        <v>40.09375</v>
      </c>
      <c r="J249" s="2" t="s">
        <v>13</v>
      </c>
      <c r="K249" s="6" t="s">
        <v>123</v>
      </c>
      <c r="L249" s="6" t="s">
        <v>131</v>
      </c>
      <c r="M249" s="6" t="s">
        <v>134</v>
      </c>
    </row>
    <row r="250" spans="2:13" x14ac:dyDescent="0.25">
      <c r="B250" s="6" t="s">
        <v>120</v>
      </c>
      <c r="C250" s="3">
        <v>71.1875</v>
      </c>
      <c r="D250" s="3">
        <v>10.34375</v>
      </c>
      <c r="E250" s="3">
        <v>50.5</v>
      </c>
      <c r="F250" s="3"/>
      <c r="G250" s="3"/>
      <c r="H250" s="3">
        <f t="shared" si="14"/>
        <v>31.09375</v>
      </c>
      <c r="I250" s="3">
        <f t="shared" si="13"/>
        <v>40.09375</v>
      </c>
      <c r="J250" s="2" t="s">
        <v>13</v>
      </c>
      <c r="K250" s="6" t="s">
        <v>123</v>
      </c>
      <c r="L250" s="6" t="s">
        <v>131</v>
      </c>
      <c r="M250" s="6" t="s">
        <v>134</v>
      </c>
    </row>
    <row r="251" spans="2:13" x14ac:dyDescent="0.25">
      <c r="B251" s="6" t="s">
        <v>120</v>
      </c>
      <c r="C251" s="3">
        <v>72.1875</v>
      </c>
      <c r="D251" s="3">
        <v>10.34375</v>
      </c>
      <c r="E251" s="3">
        <v>51.5</v>
      </c>
      <c r="F251" s="3"/>
      <c r="G251" s="3"/>
      <c r="H251" s="3">
        <f t="shared" si="14"/>
        <v>32.09375</v>
      </c>
      <c r="I251" s="3">
        <f t="shared" si="13"/>
        <v>40.09375</v>
      </c>
      <c r="J251" s="2" t="s">
        <v>13</v>
      </c>
      <c r="K251" s="6" t="s">
        <v>123</v>
      </c>
      <c r="L251" s="6" t="s">
        <v>131</v>
      </c>
      <c r="M251" s="6" t="s">
        <v>134</v>
      </c>
    </row>
    <row r="252" spans="2:13" x14ac:dyDescent="0.25">
      <c r="B252" s="6" t="s">
        <v>120</v>
      </c>
      <c r="C252" s="3">
        <v>73.1875</v>
      </c>
      <c r="D252" s="3">
        <v>10.34375</v>
      </c>
      <c r="E252" s="3">
        <v>52.5</v>
      </c>
      <c r="F252" s="3"/>
      <c r="G252" s="3"/>
      <c r="H252" s="3">
        <f t="shared" si="14"/>
        <v>33.09375</v>
      </c>
      <c r="I252" s="3">
        <f t="shared" si="13"/>
        <v>40.09375</v>
      </c>
      <c r="J252" s="2" t="s">
        <v>13</v>
      </c>
      <c r="K252" s="6" t="s">
        <v>123</v>
      </c>
      <c r="L252" s="6" t="s">
        <v>131</v>
      </c>
      <c r="M252" s="6" t="s">
        <v>134</v>
      </c>
    </row>
    <row r="253" spans="2:13" x14ac:dyDescent="0.25">
      <c r="B253" s="6" t="s">
        <v>120</v>
      </c>
      <c r="C253" s="3">
        <v>74.1875</v>
      </c>
      <c r="D253" s="3">
        <v>10.34375</v>
      </c>
      <c r="E253" s="3">
        <v>53.5</v>
      </c>
      <c r="F253" s="3"/>
      <c r="G253" s="3"/>
      <c r="H253" s="3">
        <f t="shared" si="14"/>
        <v>34.09375</v>
      </c>
      <c r="I253" s="3">
        <f t="shared" si="13"/>
        <v>40.09375</v>
      </c>
      <c r="J253" s="2" t="s">
        <v>13</v>
      </c>
      <c r="K253" s="6" t="s">
        <v>123</v>
      </c>
      <c r="L253" s="6" t="s">
        <v>131</v>
      </c>
      <c r="M253" s="6" t="s">
        <v>134</v>
      </c>
    </row>
    <row r="254" spans="2:13" x14ac:dyDescent="0.25">
      <c r="B254" s="6" t="s">
        <v>120</v>
      </c>
      <c r="C254" s="3">
        <v>75.1875</v>
      </c>
      <c r="D254" s="3">
        <v>10.34375</v>
      </c>
      <c r="E254" s="3">
        <v>54.5</v>
      </c>
      <c r="F254" s="3"/>
      <c r="G254" s="3"/>
      <c r="H254" s="3">
        <f t="shared" si="14"/>
        <v>35.09375</v>
      </c>
      <c r="I254" s="3">
        <f t="shared" si="13"/>
        <v>40.09375</v>
      </c>
      <c r="J254" s="2" t="s">
        <v>13</v>
      </c>
      <c r="K254" s="6" t="s">
        <v>123</v>
      </c>
      <c r="L254" s="6" t="s">
        <v>131</v>
      </c>
      <c r="M254" s="6" t="s">
        <v>134</v>
      </c>
    </row>
    <row r="255" spans="2:13" x14ac:dyDescent="0.25">
      <c r="B255" s="6" t="s">
        <v>120</v>
      </c>
      <c r="C255" s="3">
        <v>76.1875</v>
      </c>
      <c r="D255" s="3">
        <v>10.34375</v>
      </c>
      <c r="E255" s="3">
        <v>55.5</v>
      </c>
      <c r="F255" s="3"/>
      <c r="G255" s="3"/>
      <c r="H255" s="3">
        <f t="shared" si="14"/>
        <v>36.09375</v>
      </c>
      <c r="I255" s="3">
        <f t="shared" si="13"/>
        <v>40.09375</v>
      </c>
      <c r="J255" s="2" t="s">
        <v>13</v>
      </c>
      <c r="K255" s="6" t="s">
        <v>123</v>
      </c>
      <c r="L255" s="6" t="s">
        <v>131</v>
      </c>
      <c r="M255" s="6" t="s">
        <v>134</v>
      </c>
    </row>
    <row r="256" spans="2:13" x14ac:dyDescent="0.25">
      <c r="B256" s="6" t="s">
        <v>120</v>
      </c>
      <c r="C256" s="3">
        <v>77.1875</v>
      </c>
      <c r="D256" s="3">
        <v>10.34375</v>
      </c>
      <c r="E256" s="3">
        <v>56.5</v>
      </c>
      <c r="F256" s="3"/>
      <c r="G256" s="3"/>
      <c r="H256" s="3">
        <f t="shared" si="14"/>
        <v>37.09375</v>
      </c>
      <c r="I256" s="3">
        <f t="shared" si="13"/>
        <v>40.09375</v>
      </c>
      <c r="J256" s="2" t="s">
        <v>13</v>
      </c>
      <c r="K256" s="6" t="s">
        <v>123</v>
      </c>
      <c r="L256" s="6" t="s">
        <v>131</v>
      </c>
      <c r="M256" s="6" t="s">
        <v>134</v>
      </c>
    </row>
    <row r="257" spans="2:13" x14ac:dyDescent="0.25">
      <c r="B257" s="6" t="s">
        <v>120</v>
      </c>
      <c r="C257" s="3">
        <v>78.1875</v>
      </c>
      <c r="D257" s="3">
        <v>10.34375</v>
      </c>
      <c r="E257" s="3">
        <v>57.5</v>
      </c>
      <c r="F257" s="3"/>
      <c r="G257" s="3"/>
      <c r="H257" s="3">
        <f t="shared" si="14"/>
        <v>38.09375</v>
      </c>
      <c r="I257" s="3">
        <f t="shared" si="13"/>
        <v>40.09375</v>
      </c>
      <c r="J257" s="2" t="s">
        <v>13</v>
      </c>
      <c r="K257" s="6" t="s">
        <v>123</v>
      </c>
      <c r="L257" s="6" t="s">
        <v>131</v>
      </c>
      <c r="M257" s="6" t="s">
        <v>134</v>
      </c>
    </row>
    <row r="258" spans="2:13" x14ac:dyDescent="0.25">
      <c r="B258" s="6" t="s">
        <v>120</v>
      </c>
      <c r="C258" s="3">
        <v>79.1875</v>
      </c>
      <c r="D258" s="3">
        <v>10.34375</v>
      </c>
      <c r="E258" s="3">
        <v>58.5</v>
      </c>
      <c r="F258" s="3"/>
      <c r="G258" s="3"/>
      <c r="H258" s="3">
        <f t="shared" si="14"/>
        <v>39.09375</v>
      </c>
      <c r="I258" s="3">
        <f t="shared" si="13"/>
        <v>40.09375</v>
      </c>
      <c r="J258" s="2" t="s">
        <v>13</v>
      </c>
      <c r="K258" s="6" t="s">
        <v>123</v>
      </c>
      <c r="L258" s="6" t="s">
        <v>131</v>
      </c>
      <c r="M258" s="6" t="s">
        <v>134</v>
      </c>
    </row>
    <row r="259" spans="2:13" x14ac:dyDescent="0.25">
      <c r="B259" s="6" t="s">
        <v>120</v>
      </c>
      <c r="C259" s="3">
        <v>80.1875</v>
      </c>
      <c r="D259" s="3">
        <v>10.34375</v>
      </c>
      <c r="E259" s="3">
        <v>59.5</v>
      </c>
      <c r="F259" s="3"/>
      <c r="G259" s="3"/>
      <c r="H259" s="3">
        <f t="shared" si="14"/>
        <v>40.09375</v>
      </c>
      <c r="I259" s="3">
        <f t="shared" si="13"/>
        <v>40.09375</v>
      </c>
      <c r="J259" s="2" t="s">
        <v>12</v>
      </c>
      <c r="K259" s="6" t="s">
        <v>123</v>
      </c>
      <c r="L259" s="6" t="s">
        <v>131</v>
      </c>
      <c r="M259" s="6" t="s">
        <v>134</v>
      </c>
    </row>
    <row r="260" spans="2:13" x14ac:dyDescent="0.25">
      <c r="B260" s="6" t="s">
        <v>120</v>
      </c>
      <c r="C260" s="3">
        <v>81.1875</v>
      </c>
      <c r="D260" s="3">
        <v>10.34375</v>
      </c>
      <c r="E260" s="3">
        <v>60.5</v>
      </c>
      <c r="F260" s="3"/>
      <c r="G260" s="3"/>
      <c r="H260" s="3">
        <f t="shared" si="14"/>
        <v>41.09375</v>
      </c>
      <c r="I260" s="3">
        <f t="shared" si="13"/>
        <v>40.09375</v>
      </c>
      <c r="J260" s="2" t="s">
        <v>12</v>
      </c>
      <c r="K260" s="6" t="s">
        <v>123</v>
      </c>
      <c r="L260" s="6" t="s">
        <v>131</v>
      </c>
      <c r="M260" s="6" t="s">
        <v>134</v>
      </c>
    </row>
    <row r="261" spans="2:13" x14ac:dyDescent="0.25">
      <c r="B261" s="6" t="s">
        <v>120</v>
      </c>
      <c r="C261" s="3">
        <v>82.1875</v>
      </c>
      <c r="D261" s="3">
        <v>10.34375</v>
      </c>
      <c r="E261" s="3">
        <v>61.5</v>
      </c>
      <c r="F261" s="3"/>
      <c r="G261" s="3"/>
      <c r="H261" s="3">
        <f t="shared" si="14"/>
        <v>42.09375</v>
      </c>
      <c r="I261" s="3">
        <f t="shared" si="13"/>
        <v>40.09375</v>
      </c>
      <c r="J261" s="2" t="s">
        <v>13</v>
      </c>
      <c r="K261" s="6" t="s">
        <v>123</v>
      </c>
      <c r="L261" s="6" t="s">
        <v>131</v>
      </c>
      <c r="M261" s="6" t="s">
        <v>134</v>
      </c>
    </row>
    <row r="262" spans="2:13" x14ac:dyDescent="0.25">
      <c r="B262" s="6" t="s">
        <v>120</v>
      </c>
      <c r="C262" s="3">
        <v>83.1875</v>
      </c>
      <c r="D262" s="3">
        <v>10.34375</v>
      </c>
      <c r="E262" s="3">
        <v>62.5</v>
      </c>
      <c r="F262" s="3"/>
      <c r="G262" s="3"/>
      <c r="H262" s="3">
        <f t="shared" si="14"/>
        <v>43.09375</v>
      </c>
      <c r="I262" s="3">
        <f t="shared" si="13"/>
        <v>40.09375</v>
      </c>
      <c r="J262" s="2" t="s">
        <v>13</v>
      </c>
      <c r="K262" s="6" t="s">
        <v>123</v>
      </c>
      <c r="L262" s="6" t="s">
        <v>131</v>
      </c>
      <c r="M262" s="6" t="s">
        <v>134</v>
      </c>
    </row>
    <row r="263" spans="2:13" x14ac:dyDescent="0.25">
      <c r="B263" s="6" t="s">
        <v>120</v>
      </c>
      <c r="C263" s="3">
        <v>84.1875</v>
      </c>
      <c r="D263" s="3">
        <v>10.34375</v>
      </c>
      <c r="E263" s="3">
        <v>63.5</v>
      </c>
      <c r="F263" s="3"/>
      <c r="G263" s="3"/>
      <c r="H263" s="3">
        <f t="shared" si="14"/>
        <v>44.09375</v>
      </c>
      <c r="I263" s="3">
        <f t="shared" si="13"/>
        <v>40.09375</v>
      </c>
      <c r="J263" s="2" t="s">
        <v>12</v>
      </c>
      <c r="K263" s="6" t="s">
        <v>123</v>
      </c>
      <c r="L263" s="6" t="s">
        <v>131</v>
      </c>
      <c r="M263" s="6" t="s">
        <v>134</v>
      </c>
    </row>
    <row r="264" spans="2:13" x14ac:dyDescent="0.25">
      <c r="B264" s="6" t="s">
        <v>120</v>
      </c>
      <c r="C264" s="3">
        <v>85.1875</v>
      </c>
      <c r="D264" s="3">
        <v>10.34375</v>
      </c>
      <c r="E264" s="3">
        <v>64.5</v>
      </c>
      <c r="F264" s="3"/>
      <c r="G264" s="3"/>
      <c r="H264" s="3">
        <f t="shared" si="14"/>
        <v>45.09375</v>
      </c>
      <c r="I264" s="3">
        <f t="shared" si="13"/>
        <v>40.09375</v>
      </c>
      <c r="J264" s="2" t="s">
        <v>13</v>
      </c>
      <c r="K264" s="6" t="s">
        <v>123</v>
      </c>
      <c r="L264" s="6" t="s">
        <v>131</v>
      </c>
      <c r="M264" s="6" t="s">
        <v>134</v>
      </c>
    </row>
    <row r="265" spans="2:13" x14ac:dyDescent="0.25">
      <c r="B265" s="6" t="s">
        <v>120</v>
      </c>
      <c r="C265" s="3">
        <v>86.1875</v>
      </c>
      <c r="D265" s="3">
        <v>10.34375</v>
      </c>
      <c r="E265" s="3">
        <v>65.5</v>
      </c>
      <c r="F265" s="3"/>
      <c r="G265" s="3"/>
      <c r="H265" s="3">
        <f t="shared" si="14"/>
        <v>46.09375</v>
      </c>
      <c r="I265" s="3">
        <f t="shared" si="13"/>
        <v>40.09375</v>
      </c>
      <c r="J265" s="2" t="s">
        <v>13</v>
      </c>
      <c r="K265" s="6" t="s">
        <v>123</v>
      </c>
      <c r="L265" s="6" t="s">
        <v>131</v>
      </c>
      <c r="M265" s="6" t="s">
        <v>134</v>
      </c>
    </row>
    <row r="266" spans="2:13" x14ac:dyDescent="0.25">
      <c r="B266" s="6" t="s">
        <v>120</v>
      </c>
      <c r="C266" s="3">
        <v>87.1875</v>
      </c>
      <c r="D266" s="3">
        <v>10.34375</v>
      </c>
      <c r="E266" s="3">
        <v>66.5</v>
      </c>
      <c r="F266" s="3"/>
      <c r="G266" s="3"/>
      <c r="H266" s="3">
        <f t="shared" si="14"/>
        <v>47.09375</v>
      </c>
      <c r="I266" s="3">
        <f t="shared" si="13"/>
        <v>40.09375</v>
      </c>
      <c r="J266" s="2" t="s">
        <v>13</v>
      </c>
      <c r="K266" s="6" t="s">
        <v>123</v>
      </c>
      <c r="L266" s="6" t="s">
        <v>131</v>
      </c>
      <c r="M266" s="6" t="s">
        <v>134</v>
      </c>
    </row>
    <row r="267" spans="2:13" x14ac:dyDescent="0.25">
      <c r="B267" s="6" t="s">
        <v>120</v>
      </c>
      <c r="C267" s="3">
        <v>88.1875</v>
      </c>
      <c r="D267" s="3">
        <v>10.34375</v>
      </c>
      <c r="E267" s="3">
        <v>67.5</v>
      </c>
      <c r="F267" s="3"/>
      <c r="G267" s="3"/>
      <c r="H267" s="3">
        <f t="shared" si="14"/>
        <v>48.09375</v>
      </c>
      <c r="I267" s="3">
        <f t="shared" si="13"/>
        <v>40.09375</v>
      </c>
      <c r="J267" s="2" t="s">
        <v>13</v>
      </c>
      <c r="K267" s="6" t="s">
        <v>123</v>
      </c>
      <c r="L267" s="6" t="s">
        <v>131</v>
      </c>
      <c r="M267" s="6" t="s">
        <v>134</v>
      </c>
    </row>
    <row r="268" spans="2:13" x14ac:dyDescent="0.25">
      <c r="B268" s="6">
        <v>245</v>
      </c>
      <c r="C268" s="3">
        <v>36.1875</v>
      </c>
      <c r="D268" s="3">
        <v>10.59375</v>
      </c>
      <c r="E268" s="3">
        <v>15</v>
      </c>
      <c r="F268" s="3"/>
      <c r="G268" s="3"/>
      <c r="H268" s="3">
        <f>C268*0.5</f>
        <v>18.09375</v>
      </c>
      <c r="I268" s="3">
        <f t="shared" si="10"/>
        <v>18.09375</v>
      </c>
      <c r="J268" s="2" t="s">
        <v>12</v>
      </c>
      <c r="K268" s="6" t="s">
        <v>124</v>
      </c>
      <c r="L268" s="6" t="s">
        <v>133</v>
      </c>
      <c r="M268" s="6" t="s">
        <v>134</v>
      </c>
    </row>
    <row r="269" spans="2:13" x14ac:dyDescent="0.25">
      <c r="B269" s="6">
        <v>245</v>
      </c>
      <c r="C269" s="3">
        <v>37.1875</v>
      </c>
      <c r="D269" s="3">
        <v>10.59375</v>
      </c>
      <c r="E269" s="3">
        <v>16</v>
      </c>
      <c r="F269" s="3"/>
      <c r="G269" s="3"/>
      <c r="H269" s="3">
        <f t="shared" ref="H269:H290" si="15">C269*0.5</f>
        <v>18.59375</v>
      </c>
      <c r="I269" s="3">
        <f t="shared" si="10"/>
        <v>18.59375</v>
      </c>
      <c r="J269" s="2" t="s">
        <v>12</v>
      </c>
      <c r="K269" s="6" t="s">
        <v>124</v>
      </c>
      <c r="L269" s="6" t="s">
        <v>133</v>
      </c>
      <c r="M269" s="6" t="s">
        <v>134</v>
      </c>
    </row>
    <row r="270" spans="2:13" x14ac:dyDescent="0.25">
      <c r="B270" s="6">
        <v>245</v>
      </c>
      <c r="C270" s="3">
        <v>38.1875</v>
      </c>
      <c r="D270" s="3">
        <v>10.59375</v>
      </c>
      <c r="E270" s="3">
        <v>17</v>
      </c>
      <c r="F270" s="3"/>
      <c r="G270" s="3"/>
      <c r="H270" s="3">
        <f t="shared" si="15"/>
        <v>19.09375</v>
      </c>
      <c r="I270" s="3">
        <f t="shared" si="10"/>
        <v>19.09375</v>
      </c>
      <c r="J270" s="2" t="s">
        <v>12</v>
      </c>
      <c r="K270" s="6" t="s">
        <v>124</v>
      </c>
      <c r="L270" s="6" t="s">
        <v>133</v>
      </c>
      <c r="M270" s="6" t="s">
        <v>134</v>
      </c>
    </row>
    <row r="271" spans="2:13" x14ac:dyDescent="0.25">
      <c r="B271" s="6">
        <v>245</v>
      </c>
      <c r="C271" s="3">
        <v>39.1875</v>
      </c>
      <c r="D271" s="3">
        <v>10.59375</v>
      </c>
      <c r="E271" s="3">
        <v>18</v>
      </c>
      <c r="F271" s="3"/>
      <c r="G271" s="3"/>
      <c r="H271" s="3">
        <f t="shared" si="15"/>
        <v>19.59375</v>
      </c>
      <c r="I271" s="3">
        <f t="shared" si="10"/>
        <v>19.59375</v>
      </c>
      <c r="J271" s="2" t="s">
        <v>12</v>
      </c>
      <c r="K271" s="6" t="s">
        <v>124</v>
      </c>
      <c r="L271" s="6" t="s">
        <v>133</v>
      </c>
      <c r="M271" s="6" t="s">
        <v>134</v>
      </c>
    </row>
    <row r="272" spans="2:13" x14ac:dyDescent="0.25">
      <c r="B272" s="6">
        <v>245</v>
      </c>
      <c r="C272" s="3">
        <v>40.1875</v>
      </c>
      <c r="D272" s="3">
        <v>10.59375</v>
      </c>
      <c r="E272" s="3">
        <v>19</v>
      </c>
      <c r="F272" s="3"/>
      <c r="G272" s="3"/>
      <c r="H272" s="3">
        <f t="shared" si="15"/>
        <v>20.09375</v>
      </c>
      <c r="I272" s="3">
        <f t="shared" si="10"/>
        <v>20.09375</v>
      </c>
      <c r="J272" s="2" t="s">
        <v>12</v>
      </c>
      <c r="K272" s="6" t="s">
        <v>124</v>
      </c>
      <c r="L272" s="6" t="s">
        <v>133</v>
      </c>
      <c r="M272" s="6" t="s">
        <v>134</v>
      </c>
    </row>
    <row r="273" spans="2:13" x14ac:dyDescent="0.25">
      <c r="B273" s="6">
        <v>245</v>
      </c>
      <c r="C273" s="3">
        <v>41.1875</v>
      </c>
      <c r="D273" s="3">
        <v>10.59375</v>
      </c>
      <c r="E273" s="3">
        <v>20</v>
      </c>
      <c r="F273" s="3"/>
      <c r="G273" s="3"/>
      <c r="H273" s="3">
        <f t="shared" si="15"/>
        <v>20.59375</v>
      </c>
      <c r="I273" s="3">
        <f t="shared" si="10"/>
        <v>20.59375</v>
      </c>
      <c r="J273" s="2" t="s">
        <v>12</v>
      </c>
      <c r="K273" s="6" t="s">
        <v>124</v>
      </c>
      <c r="L273" s="6" t="s">
        <v>133</v>
      </c>
      <c r="M273" s="6" t="s">
        <v>134</v>
      </c>
    </row>
    <row r="274" spans="2:13" x14ac:dyDescent="0.25">
      <c r="B274" s="6">
        <v>245</v>
      </c>
      <c r="C274" s="3">
        <v>42.1875</v>
      </c>
      <c r="D274" s="3">
        <v>10.59375</v>
      </c>
      <c r="E274" s="3">
        <v>21</v>
      </c>
      <c r="F274" s="3"/>
      <c r="G274" s="3"/>
      <c r="H274" s="3">
        <f t="shared" si="15"/>
        <v>21.09375</v>
      </c>
      <c r="I274" s="3">
        <f t="shared" si="10"/>
        <v>21.09375</v>
      </c>
      <c r="J274" s="2" t="s">
        <v>12</v>
      </c>
      <c r="K274" s="6" t="s">
        <v>124</v>
      </c>
      <c r="L274" s="6" t="s">
        <v>133</v>
      </c>
      <c r="M274" s="6" t="s">
        <v>134</v>
      </c>
    </row>
    <row r="275" spans="2:13" x14ac:dyDescent="0.25">
      <c r="B275" s="6">
        <v>245</v>
      </c>
      <c r="C275" s="3">
        <v>43.1875</v>
      </c>
      <c r="D275" s="3">
        <v>10.59375</v>
      </c>
      <c r="E275" s="3">
        <v>22</v>
      </c>
      <c r="F275" s="3"/>
      <c r="G275" s="3"/>
      <c r="H275" s="3">
        <f t="shared" si="15"/>
        <v>21.59375</v>
      </c>
      <c r="I275" s="3">
        <f t="shared" si="10"/>
        <v>21.59375</v>
      </c>
      <c r="J275" s="2" t="s">
        <v>12</v>
      </c>
      <c r="K275" s="6" t="s">
        <v>124</v>
      </c>
      <c r="L275" s="6" t="s">
        <v>133</v>
      </c>
      <c r="M275" s="6" t="s">
        <v>134</v>
      </c>
    </row>
    <row r="276" spans="2:13" x14ac:dyDescent="0.25">
      <c r="B276" s="6">
        <v>245</v>
      </c>
      <c r="C276" s="3">
        <v>44.1875</v>
      </c>
      <c r="D276" s="3">
        <v>10.59375</v>
      </c>
      <c r="E276" s="3">
        <v>23</v>
      </c>
      <c r="F276" s="3"/>
      <c r="G276" s="3"/>
      <c r="H276" s="3">
        <f t="shared" si="15"/>
        <v>22.09375</v>
      </c>
      <c r="I276" s="3">
        <f t="shared" si="10"/>
        <v>22.09375</v>
      </c>
      <c r="J276" s="2" t="s">
        <v>12</v>
      </c>
      <c r="K276" s="6" t="s">
        <v>124</v>
      </c>
      <c r="L276" s="6" t="s">
        <v>133</v>
      </c>
      <c r="M276" s="6" t="s">
        <v>134</v>
      </c>
    </row>
    <row r="277" spans="2:13" x14ac:dyDescent="0.25">
      <c r="B277" s="6">
        <v>245</v>
      </c>
      <c r="C277" s="3">
        <v>45.1875</v>
      </c>
      <c r="D277" s="3">
        <v>10.59375</v>
      </c>
      <c r="E277" s="3">
        <v>24</v>
      </c>
      <c r="F277" s="3"/>
      <c r="G277" s="3"/>
      <c r="H277" s="3">
        <f t="shared" si="15"/>
        <v>22.59375</v>
      </c>
      <c r="I277" s="3">
        <f t="shared" si="10"/>
        <v>22.59375</v>
      </c>
      <c r="J277" s="2" t="s">
        <v>12</v>
      </c>
      <c r="K277" s="6" t="s">
        <v>124</v>
      </c>
      <c r="L277" s="6" t="s">
        <v>133</v>
      </c>
      <c r="M277" s="6" t="s">
        <v>134</v>
      </c>
    </row>
    <row r="278" spans="2:13" x14ac:dyDescent="0.25">
      <c r="B278" s="6">
        <v>245</v>
      </c>
      <c r="C278" s="3">
        <v>46.1875</v>
      </c>
      <c r="D278" s="3">
        <v>10.59375</v>
      </c>
      <c r="E278" s="3">
        <v>25</v>
      </c>
      <c r="F278" s="3"/>
      <c r="G278" s="3"/>
      <c r="H278" s="3">
        <f t="shared" si="15"/>
        <v>23.09375</v>
      </c>
      <c r="I278" s="3">
        <f t="shared" si="10"/>
        <v>23.09375</v>
      </c>
      <c r="J278" s="2" t="s">
        <v>12</v>
      </c>
      <c r="K278" s="6" t="s">
        <v>124</v>
      </c>
      <c r="L278" s="6" t="s">
        <v>133</v>
      </c>
      <c r="M278" s="6" t="s">
        <v>134</v>
      </c>
    </row>
    <row r="279" spans="2:13" x14ac:dyDescent="0.25">
      <c r="B279" s="6">
        <v>245</v>
      </c>
      <c r="C279" s="3">
        <v>47.1875</v>
      </c>
      <c r="D279" s="3">
        <v>10.59375</v>
      </c>
      <c r="E279" s="3">
        <v>26</v>
      </c>
      <c r="F279" s="3"/>
      <c r="G279" s="3"/>
      <c r="H279" s="3">
        <f t="shared" si="15"/>
        <v>23.59375</v>
      </c>
      <c r="I279" s="3">
        <f t="shared" si="10"/>
        <v>23.59375</v>
      </c>
      <c r="J279" s="2" t="s">
        <v>12</v>
      </c>
      <c r="K279" s="6" t="s">
        <v>124</v>
      </c>
      <c r="L279" s="6" t="s">
        <v>133</v>
      </c>
      <c r="M279" s="6" t="s">
        <v>134</v>
      </c>
    </row>
    <row r="280" spans="2:13" x14ac:dyDescent="0.25">
      <c r="B280" s="6">
        <v>245</v>
      </c>
      <c r="C280" s="3">
        <v>48.1875</v>
      </c>
      <c r="D280" s="3">
        <v>10.59375</v>
      </c>
      <c r="E280" s="3">
        <v>27</v>
      </c>
      <c r="F280" s="3"/>
      <c r="G280" s="3"/>
      <c r="H280" s="3">
        <f t="shared" si="15"/>
        <v>24.09375</v>
      </c>
      <c r="I280" s="3">
        <f t="shared" si="10"/>
        <v>24.09375</v>
      </c>
      <c r="J280" s="2" t="s">
        <v>12</v>
      </c>
      <c r="K280" s="6" t="s">
        <v>124</v>
      </c>
      <c r="L280" s="6" t="s">
        <v>133</v>
      </c>
      <c r="M280" s="6" t="s">
        <v>134</v>
      </c>
    </row>
    <row r="281" spans="2:13" x14ac:dyDescent="0.25">
      <c r="B281" s="6">
        <v>245</v>
      </c>
      <c r="C281" s="3">
        <v>49.1875</v>
      </c>
      <c r="D281" s="3">
        <v>10.59375</v>
      </c>
      <c r="E281" s="3">
        <v>28</v>
      </c>
      <c r="F281" s="3"/>
      <c r="G281" s="3"/>
      <c r="H281" s="3">
        <f t="shared" si="15"/>
        <v>24.59375</v>
      </c>
      <c r="I281" s="3">
        <f t="shared" si="10"/>
        <v>24.59375</v>
      </c>
      <c r="J281" s="2" t="s">
        <v>12</v>
      </c>
      <c r="K281" s="6" t="s">
        <v>124</v>
      </c>
      <c r="L281" s="6" t="s">
        <v>133</v>
      </c>
      <c r="M281" s="6" t="s">
        <v>134</v>
      </c>
    </row>
    <row r="282" spans="2:13" x14ac:dyDescent="0.25">
      <c r="B282" s="6">
        <v>245</v>
      </c>
      <c r="C282" s="3">
        <v>50.1875</v>
      </c>
      <c r="D282" s="3">
        <v>10.59375</v>
      </c>
      <c r="E282" s="3">
        <v>29</v>
      </c>
      <c r="F282" s="3"/>
      <c r="G282" s="3"/>
      <c r="H282" s="3">
        <f t="shared" si="15"/>
        <v>25.09375</v>
      </c>
      <c r="I282" s="3">
        <f t="shared" si="10"/>
        <v>25.09375</v>
      </c>
      <c r="J282" s="2" t="s">
        <v>12</v>
      </c>
      <c r="K282" s="6" t="s">
        <v>124</v>
      </c>
      <c r="L282" s="6" t="s">
        <v>133</v>
      </c>
      <c r="M282" s="6" t="s">
        <v>134</v>
      </c>
    </row>
    <row r="283" spans="2:13" x14ac:dyDescent="0.25">
      <c r="B283" s="6">
        <v>245</v>
      </c>
      <c r="C283" s="3">
        <v>51.1875</v>
      </c>
      <c r="D283" s="3">
        <v>10.59375</v>
      </c>
      <c r="E283" s="3">
        <v>30</v>
      </c>
      <c r="F283" s="3"/>
      <c r="G283" s="3"/>
      <c r="H283" s="3">
        <f t="shared" si="15"/>
        <v>25.59375</v>
      </c>
      <c r="I283" s="3">
        <f t="shared" si="10"/>
        <v>25.59375</v>
      </c>
      <c r="J283" s="2" t="s">
        <v>12</v>
      </c>
      <c r="K283" s="6" t="s">
        <v>124</v>
      </c>
      <c r="L283" s="6" t="s">
        <v>133</v>
      </c>
      <c r="M283" s="6" t="s">
        <v>134</v>
      </c>
    </row>
    <row r="284" spans="2:13" x14ac:dyDescent="0.25">
      <c r="B284" s="6">
        <v>245</v>
      </c>
      <c r="C284" s="3">
        <v>52.1875</v>
      </c>
      <c r="D284" s="3">
        <v>10.59375</v>
      </c>
      <c r="E284" s="3">
        <v>31</v>
      </c>
      <c r="F284" s="3"/>
      <c r="G284" s="3"/>
      <c r="H284" s="3">
        <f t="shared" si="15"/>
        <v>26.09375</v>
      </c>
      <c r="I284" s="3">
        <f t="shared" si="10"/>
        <v>26.09375</v>
      </c>
      <c r="J284" s="2" t="s">
        <v>12</v>
      </c>
      <c r="K284" s="6" t="s">
        <v>124</v>
      </c>
      <c r="L284" s="6" t="s">
        <v>133</v>
      </c>
      <c r="M284" s="6" t="s">
        <v>134</v>
      </c>
    </row>
    <row r="285" spans="2:13" x14ac:dyDescent="0.25">
      <c r="B285" s="6">
        <v>245</v>
      </c>
      <c r="C285" s="3">
        <v>53.1875</v>
      </c>
      <c r="D285" s="3">
        <v>10.59375</v>
      </c>
      <c r="E285" s="3">
        <v>32</v>
      </c>
      <c r="F285" s="3"/>
      <c r="G285" s="3"/>
      <c r="H285" s="3">
        <f t="shared" si="15"/>
        <v>26.59375</v>
      </c>
      <c r="I285" s="3">
        <f t="shared" si="10"/>
        <v>26.59375</v>
      </c>
      <c r="J285" s="2" t="s">
        <v>12</v>
      </c>
      <c r="K285" s="6" t="s">
        <v>124</v>
      </c>
      <c r="L285" s="6" t="s">
        <v>133</v>
      </c>
      <c r="M285" s="6" t="s">
        <v>134</v>
      </c>
    </row>
    <row r="286" spans="2:13" x14ac:dyDescent="0.25">
      <c r="B286" s="6">
        <v>245</v>
      </c>
      <c r="C286" s="3">
        <v>54.1875</v>
      </c>
      <c r="D286" s="3">
        <v>10.59375</v>
      </c>
      <c r="E286" s="3">
        <v>33</v>
      </c>
      <c r="F286" s="3"/>
      <c r="G286" s="3"/>
      <c r="H286" s="3">
        <f t="shared" si="15"/>
        <v>27.09375</v>
      </c>
      <c r="I286" s="3">
        <f t="shared" si="10"/>
        <v>27.09375</v>
      </c>
      <c r="J286" s="2" t="s">
        <v>12</v>
      </c>
      <c r="K286" s="6" t="s">
        <v>124</v>
      </c>
      <c r="L286" s="6" t="s">
        <v>133</v>
      </c>
      <c r="M286" s="6" t="s">
        <v>134</v>
      </c>
    </row>
    <row r="287" spans="2:13" x14ac:dyDescent="0.25">
      <c r="B287" s="6">
        <v>245</v>
      </c>
      <c r="C287" s="3">
        <v>55.1875</v>
      </c>
      <c r="D287" s="3">
        <v>10.59375</v>
      </c>
      <c r="E287" s="3">
        <v>34</v>
      </c>
      <c r="F287" s="3"/>
      <c r="G287" s="3"/>
      <c r="H287" s="3">
        <f t="shared" si="15"/>
        <v>27.59375</v>
      </c>
      <c r="I287" s="3">
        <f t="shared" si="10"/>
        <v>27.59375</v>
      </c>
      <c r="J287" s="2" t="s">
        <v>12</v>
      </c>
      <c r="K287" s="6" t="s">
        <v>124</v>
      </c>
      <c r="L287" s="6" t="s">
        <v>133</v>
      </c>
      <c r="M287" s="6" t="s">
        <v>134</v>
      </c>
    </row>
    <row r="288" spans="2:13" x14ac:dyDescent="0.25">
      <c r="B288" s="6">
        <v>245</v>
      </c>
      <c r="C288" s="3">
        <v>56.1875</v>
      </c>
      <c r="D288" s="3">
        <v>10.59375</v>
      </c>
      <c r="E288" s="3">
        <v>35</v>
      </c>
      <c r="F288" s="3"/>
      <c r="G288" s="3"/>
      <c r="H288" s="3">
        <f t="shared" si="15"/>
        <v>28.09375</v>
      </c>
      <c r="I288" s="3">
        <f t="shared" si="10"/>
        <v>28.09375</v>
      </c>
      <c r="J288" s="2" t="s">
        <v>12</v>
      </c>
      <c r="K288" s="6" t="s">
        <v>124</v>
      </c>
      <c r="L288" s="6" t="s">
        <v>133</v>
      </c>
      <c r="M288" s="6" t="s">
        <v>134</v>
      </c>
    </row>
    <row r="289" spans="2:13" x14ac:dyDescent="0.25">
      <c r="B289" s="6">
        <v>245</v>
      </c>
      <c r="C289" s="3">
        <v>57.1875</v>
      </c>
      <c r="D289" s="3">
        <v>10.59375</v>
      </c>
      <c r="E289" s="3">
        <v>36</v>
      </c>
      <c r="F289" s="3"/>
      <c r="G289" s="3"/>
      <c r="H289" s="3">
        <f t="shared" si="15"/>
        <v>28.59375</v>
      </c>
      <c r="I289" s="3">
        <f t="shared" si="10"/>
        <v>28.59375</v>
      </c>
      <c r="J289" s="2" t="s">
        <v>12</v>
      </c>
      <c r="K289" s="6" t="s">
        <v>124</v>
      </c>
      <c r="L289" s="6" t="s">
        <v>133</v>
      </c>
      <c r="M289" s="6" t="s">
        <v>134</v>
      </c>
    </row>
    <row r="290" spans="2:13" x14ac:dyDescent="0.25">
      <c r="B290" s="6">
        <v>245</v>
      </c>
      <c r="C290" s="3">
        <v>58.1875</v>
      </c>
      <c r="D290" s="3">
        <v>10.59375</v>
      </c>
      <c r="E290" s="3">
        <v>37</v>
      </c>
      <c r="F290" s="3"/>
      <c r="G290" s="3"/>
      <c r="H290" s="3">
        <f t="shared" si="15"/>
        <v>29.09375</v>
      </c>
      <c r="I290" s="3">
        <f t="shared" ref="I290:I406" si="16">C290-H290</f>
        <v>29.09375</v>
      </c>
      <c r="J290" s="2" t="s">
        <v>12</v>
      </c>
      <c r="K290" s="6" t="s">
        <v>124</v>
      </c>
      <c r="L290" s="6" t="s">
        <v>133</v>
      </c>
      <c r="M290" s="6" t="s">
        <v>134</v>
      </c>
    </row>
    <row r="291" spans="2:13" x14ac:dyDescent="0.25">
      <c r="B291" s="6">
        <v>245</v>
      </c>
      <c r="C291" s="3">
        <v>59.1875</v>
      </c>
      <c r="D291" s="3">
        <v>10.59375</v>
      </c>
      <c r="E291" s="3">
        <v>38</v>
      </c>
      <c r="F291" s="3"/>
      <c r="G291" s="3"/>
      <c r="H291" s="3">
        <f>C291-40.09375</f>
        <v>19.09375</v>
      </c>
      <c r="I291" s="3">
        <f t="shared" si="16"/>
        <v>40.09375</v>
      </c>
      <c r="J291" s="2" t="s">
        <v>13</v>
      </c>
      <c r="K291" s="6" t="s">
        <v>124</v>
      </c>
      <c r="L291" s="6" t="s">
        <v>133</v>
      </c>
      <c r="M291" s="6" t="s">
        <v>134</v>
      </c>
    </row>
    <row r="292" spans="2:13" x14ac:dyDescent="0.25">
      <c r="B292" s="6">
        <v>245</v>
      </c>
      <c r="C292" s="3">
        <v>60.1875</v>
      </c>
      <c r="D292" s="3">
        <v>10.59375</v>
      </c>
      <c r="E292" s="3">
        <v>39</v>
      </c>
      <c r="F292" s="3"/>
      <c r="G292" s="3"/>
      <c r="H292" s="3">
        <f t="shared" ref="H292:H320" si="17">C292-40.09375</f>
        <v>20.09375</v>
      </c>
      <c r="I292" s="3">
        <f t="shared" si="16"/>
        <v>40.09375</v>
      </c>
      <c r="J292" s="2" t="s">
        <v>13</v>
      </c>
      <c r="K292" s="6" t="s">
        <v>124</v>
      </c>
      <c r="L292" s="6" t="s">
        <v>133</v>
      </c>
      <c r="M292" s="6" t="s">
        <v>134</v>
      </c>
    </row>
    <row r="293" spans="2:13" x14ac:dyDescent="0.25">
      <c r="B293" s="6">
        <v>245</v>
      </c>
      <c r="C293" s="3">
        <v>61.1875</v>
      </c>
      <c r="D293" s="3">
        <v>10.59375</v>
      </c>
      <c r="E293" s="3">
        <v>40</v>
      </c>
      <c r="F293" s="3"/>
      <c r="G293" s="3"/>
      <c r="H293" s="3">
        <f t="shared" si="17"/>
        <v>21.09375</v>
      </c>
      <c r="I293" s="3">
        <f t="shared" si="16"/>
        <v>40.09375</v>
      </c>
      <c r="J293" s="2" t="s">
        <v>13</v>
      </c>
      <c r="K293" s="6" t="s">
        <v>124</v>
      </c>
      <c r="L293" s="6" t="s">
        <v>133</v>
      </c>
      <c r="M293" s="6" t="s">
        <v>134</v>
      </c>
    </row>
    <row r="294" spans="2:13" x14ac:dyDescent="0.25">
      <c r="B294" s="6">
        <v>245</v>
      </c>
      <c r="C294" s="3">
        <v>62.1875</v>
      </c>
      <c r="D294" s="3">
        <v>10.59375</v>
      </c>
      <c r="E294" s="3">
        <v>41</v>
      </c>
      <c r="F294" s="3"/>
      <c r="G294" s="3"/>
      <c r="H294" s="3">
        <f t="shared" si="17"/>
        <v>22.09375</v>
      </c>
      <c r="I294" s="3">
        <f t="shared" si="16"/>
        <v>40.09375</v>
      </c>
      <c r="J294" s="2" t="s">
        <v>13</v>
      </c>
      <c r="K294" s="6" t="s">
        <v>124</v>
      </c>
      <c r="L294" s="6" t="s">
        <v>133</v>
      </c>
      <c r="M294" s="6" t="s">
        <v>134</v>
      </c>
    </row>
    <row r="295" spans="2:13" x14ac:dyDescent="0.25">
      <c r="B295" s="6">
        <v>245</v>
      </c>
      <c r="C295" s="3">
        <v>63.1875</v>
      </c>
      <c r="D295" s="3">
        <v>10.59375</v>
      </c>
      <c r="E295" s="3">
        <v>42</v>
      </c>
      <c r="F295" s="3"/>
      <c r="G295" s="3"/>
      <c r="H295" s="3">
        <f t="shared" si="17"/>
        <v>23.09375</v>
      </c>
      <c r="I295" s="3">
        <f t="shared" si="16"/>
        <v>40.09375</v>
      </c>
      <c r="J295" s="2" t="s">
        <v>13</v>
      </c>
      <c r="K295" s="6" t="s">
        <v>124</v>
      </c>
      <c r="L295" s="6" t="s">
        <v>133</v>
      </c>
      <c r="M295" s="6" t="s">
        <v>134</v>
      </c>
    </row>
    <row r="296" spans="2:13" x14ac:dyDescent="0.25">
      <c r="B296" s="6">
        <v>245</v>
      </c>
      <c r="C296" s="3">
        <v>64.1875</v>
      </c>
      <c r="D296" s="3">
        <v>10.59375</v>
      </c>
      <c r="E296" s="3">
        <v>43</v>
      </c>
      <c r="F296" s="3"/>
      <c r="G296" s="3"/>
      <c r="H296" s="3">
        <f t="shared" si="17"/>
        <v>24.09375</v>
      </c>
      <c r="I296" s="3">
        <f t="shared" si="16"/>
        <v>40.09375</v>
      </c>
      <c r="J296" s="2" t="s">
        <v>13</v>
      </c>
      <c r="K296" s="6" t="s">
        <v>124</v>
      </c>
      <c r="L296" s="6" t="s">
        <v>133</v>
      </c>
      <c r="M296" s="6" t="s">
        <v>134</v>
      </c>
    </row>
    <row r="297" spans="2:13" x14ac:dyDescent="0.25">
      <c r="B297" s="6">
        <v>245</v>
      </c>
      <c r="C297" s="3">
        <v>65.1875</v>
      </c>
      <c r="D297" s="3">
        <v>10.59375</v>
      </c>
      <c r="E297" s="3">
        <v>44</v>
      </c>
      <c r="F297" s="3"/>
      <c r="G297" s="3"/>
      <c r="H297" s="3">
        <f t="shared" si="17"/>
        <v>25.09375</v>
      </c>
      <c r="I297" s="3">
        <f t="shared" si="16"/>
        <v>40.09375</v>
      </c>
      <c r="J297" s="2" t="s">
        <v>13</v>
      </c>
      <c r="K297" s="6" t="s">
        <v>124</v>
      </c>
      <c r="L297" s="6" t="s">
        <v>133</v>
      </c>
      <c r="M297" s="6" t="s">
        <v>134</v>
      </c>
    </row>
    <row r="298" spans="2:13" x14ac:dyDescent="0.25">
      <c r="B298" s="6">
        <v>245</v>
      </c>
      <c r="C298" s="3">
        <v>66.1875</v>
      </c>
      <c r="D298" s="3">
        <v>10.59375</v>
      </c>
      <c r="E298" s="3">
        <v>45</v>
      </c>
      <c r="F298" s="3"/>
      <c r="G298" s="3"/>
      <c r="H298" s="3">
        <f t="shared" si="17"/>
        <v>26.09375</v>
      </c>
      <c r="I298" s="3">
        <f t="shared" si="16"/>
        <v>40.09375</v>
      </c>
      <c r="J298" s="2" t="s">
        <v>13</v>
      </c>
      <c r="K298" s="6" t="s">
        <v>124</v>
      </c>
      <c r="L298" s="6" t="s">
        <v>133</v>
      </c>
      <c r="M298" s="6" t="s">
        <v>134</v>
      </c>
    </row>
    <row r="299" spans="2:13" x14ac:dyDescent="0.25">
      <c r="B299" s="6">
        <v>245</v>
      </c>
      <c r="C299" s="3">
        <v>67.1875</v>
      </c>
      <c r="D299" s="3">
        <v>10.59375</v>
      </c>
      <c r="E299" s="3">
        <v>46</v>
      </c>
      <c r="F299" s="3"/>
      <c r="G299" s="3"/>
      <c r="H299" s="3">
        <f t="shared" si="17"/>
        <v>27.09375</v>
      </c>
      <c r="I299" s="3">
        <f t="shared" si="16"/>
        <v>40.09375</v>
      </c>
      <c r="J299" s="2" t="s">
        <v>13</v>
      </c>
      <c r="K299" s="6" t="s">
        <v>124</v>
      </c>
      <c r="L299" s="6" t="s">
        <v>133</v>
      </c>
      <c r="M299" s="6" t="s">
        <v>134</v>
      </c>
    </row>
    <row r="300" spans="2:13" x14ac:dyDescent="0.25">
      <c r="B300" s="6">
        <v>245</v>
      </c>
      <c r="C300" s="3">
        <v>68.1875</v>
      </c>
      <c r="D300" s="3">
        <v>10.59375</v>
      </c>
      <c r="E300" s="3">
        <v>47</v>
      </c>
      <c r="F300" s="3"/>
      <c r="G300" s="3"/>
      <c r="H300" s="3">
        <f t="shared" si="17"/>
        <v>28.09375</v>
      </c>
      <c r="I300" s="3">
        <f t="shared" si="16"/>
        <v>40.09375</v>
      </c>
      <c r="J300" s="2" t="s">
        <v>13</v>
      </c>
      <c r="K300" s="6" t="s">
        <v>124</v>
      </c>
      <c r="L300" s="6" t="s">
        <v>133</v>
      </c>
      <c r="M300" s="6" t="s">
        <v>134</v>
      </c>
    </row>
    <row r="301" spans="2:13" x14ac:dyDescent="0.25">
      <c r="B301" s="6">
        <v>245</v>
      </c>
      <c r="C301" s="3">
        <v>69.1875</v>
      </c>
      <c r="D301" s="3">
        <v>10.59375</v>
      </c>
      <c r="E301" s="3">
        <v>48</v>
      </c>
      <c r="F301" s="3"/>
      <c r="G301" s="3"/>
      <c r="H301" s="3">
        <f t="shared" si="17"/>
        <v>29.09375</v>
      </c>
      <c r="I301" s="3">
        <f t="shared" si="16"/>
        <v>40.09375</v>
      </c>
      <c r="J301" s="2" t="s">
        <v>13</v>
      </c>
      <c r="K301" s="6" t="s">
        <v>124</v>
      </c>
      <c r="L301" s="6" t="s">
        <v>133</v>
      </c>
      <c r="M301" s="6" t="s">
        <v>134</v>
      </c>
    </row>
    <row r="302" spans="2:13" x14ac:dyDescent="0.25">
      <c r="B302" s="6">
        <v>245</v>
      </c>
      <c r="C302" s="3">
        <v>70.1875</v>
      </c>
      <c r="D302" s="3">
        <v>10.59375</v>
      </c>
      <c r="E302" s="3">
        <v>49</v>
      </c>
      <c r="F302" s="3"/>
      <c r="G302" s="3"/>
      <c r="H302" s="3">
        <f t="shared" si="17"/>
        <v>30.09375</v>
      </c>
      <c r="I302" s="3">
        <f t="shared" si="16"/>
        <v>40.09375</v>
      </c>
      <c r="J302" s="2" t="s">
        <v>13</v>
      </c>
      <c r="K302" s="6" t="s">
        <v>124</v>
      </c>
      <c r="L302" s="6" t="s">
        <v>133</v>
      </c>
      <c r="M302" s="6" t="s">
        <v>134</v>
      </c>
    </row>
    <row r="303" spans="2:13" x14ac:dyDescent="0.25">
      <c r="B303" s="6">
        <v>245</v>
      </c>
      <c r="C303" s="3">
        <v>71.1875</v>
      </c>
      <c r="D303" s="3">
        <v>10.59375</v>
      </c>
      <c r="E303" s="3">
        <v>50</v>
      </c>
      <c r="F303" s="3"/>
      <c r="G303" s="3"/>
      <c r="H303" s="3">
        <f t="shared" si="17"/>
        <v>31.09375</v>
      </c>
      <c r="I303" s="3">
        <f t="shared" si="16"/>
        <v>40.09375</v>
      </c>
      <c r="J303" s="2" t="s">
        <v>13</v>
      </c>
      <c r="K303" s="6" t="s">
        <v>124</v>
      </c>
      <c r="L303" s="6" t="s">
        <v>133</v>
      </c>
      <c r="M303" s="6" t="s">
        <v>134</v>
      </c>
    </row>
    <row r="304" spans="2:13" x14ac:dyDescent="0.25">
      <c r="B304" s="6">
        <v>245</v>
      </c>
      <c r="C304" s="3">
        <v>72.1875</v>
      </c>
      <c r="D304" s="3">
        <v>10.59375</v>
      </c>
      <c r="E304" s="3">
        <v>51</v>
      </c>
      <c r="F304" s="3"/>
      <c r="G304" s="3"/>
      <c r="H304" s="3">
        <f t="shared" si="17"/>
        <v>32.09375</v>
      </c>
      <c r="I304" s="3">
        <f t="shared" si="16"/>
        <v>40.09375</v>
      </c>
      <c r="J304" s="2" t="s">
        <v>13</v>
      </c>
      <c r="K304" s="6" t="s">
        <v>124</v>
      </c>
      <c r="L304" s="6" t="s">
        <v>133</v>
      </c>
      <c r="M304" s="6" t="s">
        <v>134</v>
      </c>
    </row>
    <row r="305" spans="2:13" x14ac:dyDescent="0.25">
      <c r="B305" s="6">
        <v>245</v>
      </c>
      <c r="C305" s="3">
        <v>73.1875</v>
      </c>
      <c r="D305" s="3">
        <v>10.59375</v>
      </c>
      <c r="E305" s="3">
        <v>52</v>
      </c>
      <c r="F305" s="3"/>
      <c r="G305" s="3"/>
      <c r="H305" s="3">
        <f t="shared" si="17"/>
        <v>33.09375</v>
      </c>
      <c r="I305" s="3">
        <f t="shared" si="16"/>
        <v>40.09375</v>
      </c>
      <c r="J305" s="2" t="s">
        <v>13</v>
      </c>
      <c r="K305" s="6" t="s">
        <v>124</v>
      </c>
      <c r="L305" s="6" t="s">
        <v>133</v>
      </c>
      <c r="M305" s="6" t="s">
        <v>134</v>
      </c>
    </row>
    <row r="306" spans="2:13" x14ac:dyDescent="0.25">
      <c r="B306" s="6">
        <v>245</v>
      </c>
      <c r="C306" s="3">
        <v>74.1875</v>
      </c>
      <c r="D306" s="3">
        <v>10.59375</v>
      </c>
      <c r="E306" s="3">
        <v>53</v>
      </c>
      <c r="F306" s="3"/>
      <c r="G306" s="3"/>
      <c r="H306" s="3">
        <f t="shared" si="17"/>
        <v>34.09375</v>
      </c>
      <c r="I306" s="3">
        <f t="shared" si="16"/>
        <v>40.09375</v>
      </c>
      <c r="J306" s="2" t="s">
        <v>13</v>
      </c>
      <c r="K306" s="6" t="s">
        <v>124</v>
      </c>
      <c r="L306" s="6" t="s">
        <v>133</v>
      </c>
      <c r="M306" s="6" t="s">
        <v>134</v>
      </c>
    </row>
    <row r="307" spans="2:13" x14ac:dyDescent="0.25">
      <c r="B307" s="6">
        <v>245</v>
      </c>
      <c r="C307" s="3">
        <v>75.1875</v>
      </c>
      <c r="D307" s="3">
        <v>10.59375</v>
      </c>
      <c r="E307" s="3">
        <v>54</v>
      </c>
      <c r="F307" s="3"/>
      <c r="G307" s="3"/>
      <c r="H307" s="3">
        <f t="shared" si="17"/>
        <v>35.09375</v>
      </c>
      <c r="I307" s="3">
        <f t="shared" si="16"/>
        <v>40.09375</v>
      </c>
      <c r="J307" s="2" t="s">
        <v>13</v>
      </c>
      <c r="K307" s="6" t="s">
        <v>124</v>
      </c>
      <c r="L307" s="6" t="s">
        <v>133</v>
      </c>
      <c r="M307" s="6" t="s">
        <v>134</v>
      </c>
    </row>
    <row r="308" spans="2:13" x14ac:dyDescent="0.25">
      <c r="B308" s="6">
        <v>245</v>
      </c>
      <c r="C308" s="3">
        <v>76.1875</v>
      </c>
      <c r="D308" s="3">
        <v>10.59375</v>
      </c>
      <c r="E308" s="3">
        <v>55</v>
      </c>
      <c r="F308" s="3"/>
      <c r="G308" s="3"/>
      <c r="H308" s="3">
        <f t="shared" si="17"/>
        <v>36.09375</v>
      </c>
      <c r="I308" s="3">
        <f t="shared" si="16"/>
        <v>40.09375</v>
      </c>
      <c r="J308" s="2" t="s">
        <v>13</v>
      </c>
      <c r="K308" s="6" t="s">
        <v>124</v>
      </c>
      <c r="L308" s="6" t="s">
        <v>133</v>
      </c>
      <c r="M308" s="6" t="s">
        <v>134</v>
      </c>
    </row>
    <row r="309" spans="2:13" x14ac:dyDescent="0.25">
      <c r="B309" s="6">
        <v>245</v>
      </c>
      <c r="C309" s="3">
        <v>77.1875</v>
      </c>
      <c r="D309" s="3">
        <v>10.59375</v>
      </c>
      <c r="E309" s="3">
        <v>56</v>
      </c>
      <c r="F309" s="3"/>
      <c r="G309" s="3"/>
      <c r="H309" s="3">
        <f t="shared" si="17"/>
        <v>37.09375</v>
      </c>
      <c r="I309" s="3">
        <f t="shared" si="16"/>
        <v>40.09375</v>
      </c>
      <c r="J309" s="2" t="s">
        <v>13</v>
      </c>
      <c r="K309" s="6" t="s">
        <v>124</v>
      </c>
      <c r="L309" s="6" t="s">
        <v>133</v>
      </c>
      <c r="M309" s="6" t="s">
        <v>134</v>
      </c>
    </row>
    <row r="310" spans="2:13" x14ac:dyDescent="0.25">
      <c r="B310" s="6">
        <v>245</v>
      </c>
      <c r="C310" s="3">
        <v>78.1875</v>
      </c>
      <c r="D310" s="3">
        <v>10.59375</v>
      </c>
      <c r="E310" s="3">
        <v>57</v>
      </c>
      <c r="F310" s="3"/>
      <c r="G310" s="3"/>
      <c r="H310" s="3">
        <f t="shared" si="17"/>
        <v>38.09375</v>
      </c>
      <c r="I310" s="3">
        <f t="shared" si="16"/>
        <v>40.09375</v>
      </c>
      <c r="J310" s="2" t="s">
        <v>13</v>
      </c>
      <c r="K310" s="6" t="s">
        <v>124</v>
      </c>
      <c r="L310" s="6" t="s">
        <v>133</v>
      </c>
      <c r="M310" s="6" t="s">
        <v>134</v>
      </c>
    </row>
    <row r="311" spans="2:13" x14ac:dyDescent="0.25">
      <c r="B311" s="6">
        <v>245</v>
      </c>
      <c r="C311" s="3">
        <v>79.1875</v>
      </c>
      <c r="D311" s="3">
        <v>10.59375</v>
      </c>
      <c r="E311" s="3">
        <v>58</v>
      </c>
      <c r="F311" s="3"/>
      <c r="G311" s="3"/>
      <c r="H311" s="3">
        <f t="shared" si="17"/>
        <v>39.09375</v>
      </c>
      <c r="I311" s="3">
        <f t="shared" si="16"/>
        <v>40.09375</v>
      </c>
      <c r="J311" s="2" t="s">
        <v>13</v>
      </c>
      <c r="K311" s="6" t="s">
        <v>124</v>
      </c>
      <c r="L311" s="6" t="s">
        <v>133</v>
      </c>
      <c r="M311" s="6" t="s">
        <v>134</v>
      </c>
    </row>
    <row r="312" spans="2:13" x14ac:dyDescent="0.25">
      <c r="B312" s="6">
        <v>245</v>
      </c>
      <c r="C312" s="3">
        <v>80.1875</v>
      </c>
      <c r="D312" s="3">
        <v>10.59375</v>
      </c>
      <c r="E312" s="3">
        <v>59</v>
      </c>
      <c r="F312" s="3"/>
      <c r="G312" s="3"/>
      <c r="H312" s="3">
        <f t="shared" si="17"/>
        <v>40.09375</v>
      </c>
      <c r="I312" s="3">
        <f t="shared" si="16"/>
        <v>40.09375</v>
      </c>
      <c r="J312" s="2" t="s">
        <v>12</v>
      </c>
      <c r="K312" s="6" t="s">
        <v>124</v>
      </c>
      <c r="L312" s="6" t="s">
        <v>133</v>
      </c>
      <c r="M312" s="6" t="s">
        <v>134</v>
      </c>
    </row>
    <row r="313" spans="2:13" x14ac:dyDescent="0.25">
      <c r="B313" s="6">
        <v>245</v>
      </c>
      <c r="C313" s="3">
        <v>81.1875</v>
      </c>
      <c r="D313" s="3">
        <v>10.59375</v>
      </c>
      <c r="E313" s="3">
        <v>60</v>
      </c>
      <c r="F313" s="3"/>
      <c r="G313" s="3"/>
      <c r="H313" s="3">
        <f t="shared" si="17"/>
        <v>41.09375</v>
      </c>
      <c r="I313" s="3">
        <f t="shared" si="16"/>
        <v>40.09375</v>
      </c>
      <c r="J313" s="2" t="s">
        <v>12</v>
      </c>
      <c r="K313" s="6" t="s">
        <v>124</v>
      </c>
      <c r="L313" s="6" t="s">
        <v>133</v>
      </c>
      <c r="M313" s="6" t="s">
        <v>134</v>
      </c>
    </row>
    <row r="314" spans="2:13" x14ac:dyDescent="0.25">
      <c r="B314" s="6">
        <v>245</v>
      </c>
      <c r="C314" s="3">
        <v>82.1875</v>
      </c>
      <c r="D314" s="3">
        <v>10.59375</v>
      </c>
      <c r="E314" s="3">
        <v>61</v>
      </c>
      <c r="F314" s="3"/>
      <c r="G314" s="3"/>
      <c r="H314" s="3">
        <f t="shared" si="17"/>
        <v>42.09375</v>
      </c>
      <c r="I314" s="3">
        <f t="shared" si="16"/>
        <v>40.09375</v>
      </c>
      <c r="J314" s="2" t="s">
        <v>13</v>
      </c>
      <c r="K314" s="6" t="s">
        <v>124</v>
      </c>
      <c r="L314" s="6" t="s">
        <v>133</v>
      </c>
      <c r="M314" s="6" t="s">
        <v>134</v>
      </c>
    </row>
    <row r="315" spans="2:13" x14ac:dyDescent="0.25">
      <c r="B315" s="6">
        <v>245</v>
      </c>
      <c r="C315" s="3">
        <v>83.1875</v>
      </c>
      <c r="D315" s="3">
        <v>10.59375</v>
      </c>
      <c r="E315" s="3">
        <v>62</v>
      </c>
      <c r="F315" s="3"/>
      <c r="G315" s="3"/>
      <c r="H315" s="3">
        <f t="shared" si="17"/>
        <v>43.09375</v>
      </c>
      <c r="I315" s="3">
        <f t="shared" si="16"/>
        <v>40.09375</v>
      </c>
      <c r="J315" s="2" t="s">
        <v>13</v>
      </c>
      <c r="K315" s="6" t="s">
        <v>124</v>
      </c>
      <c r="L315" s="6" t="s">
        <v>133</v>
      </c>
      <c r="M315" s="6" t="s">
        <v>134</v>
      </c>
    </row>
    <row r="316" spans="2:13" x14ac:dyDescent="0.25">
      <c r="B316" s="6">
        <v>245</v>
      </c>
      <c r="C316" s="3">
        <v>84.1875</v>
      </c>
      <c r="D316" s="3">
        <v>10.59375</v>
      </c>
      <c r="E316" s="3">
        <v>63</v>
      </c>
      <c r="F316" s="3"/>
      <c r="G316" s="3"/>
      <c r="H316" s="3">
        <f t="shared" si="17"/>
        <v>44.09375</v>
      </c>
      <c r="I316" s="3">
        <f t="shared" si="16"/>
        <v>40.09375</v>
      </c>
      <c r="J316" s="2" t="s">
        <v>12</v>
      </c>
      <c r="K316" s="6" t="s">
        <v>124</v>
      </c>
      <c r="L316" s="6" t="s">
        <v>133</v>
      </c>
      <c r="M316" s="6" t="s">
        <v>134</v>
      </c>
    </row>
    <row r="317" spans="2:13" x14ac:dyDescent="0.25">
      <c r="B317" s="6">
        <v>245</v>
      </c>
      <c r="C317" s="3">
        <v>85.1875</v>
      </c>
      <c r="D317" s="3">
        <v>10.59375</v>
      </c>
      <c r="E317" s="3">
        <v>64</v>
      </c>
      <c r="F317" s="3"/>
      <c r="G317" s="3"/>
      <c r="H317" s="3">
        <f t="shared" si="17"/>
        <v>45.09375</v>
      </c>
      <c r="I317" s="3">
        <f t="shared" si="16"/>
        <v>40.09375</v>
      </c>
      <c r="J317" s="2" t="s">
        <v>13</v>
      </c>
      <c r="K317" s="6" t="s">
        <v>124</v>
      </c>
      <c r="L317" s="6" t="s">
        <v>133</v>
      </c>
      <c r="M317" s="6" t="s">
        <v>134</v>
      </c>
    </row>
    <row r="318" spans="2:13" x14ac:dyDescent="0.25">
      <c r="B318" s="6">
        <v>245</v>
      </c>
      <c r="C318" s="3">
        <v>86.1875</v>
      </c>
      <c r="D318" s="3">
        <v>10.59375</v>
      </c>
      <c r="E318" s="3">
        <v>65</v>
      </c>
      <c r="F318" s="3"/>
      <c r="G318" s="3"/>
      <c r="H318" s="3">
        <f t="shared" si="17"/>
        <v>46.09375</v>
      </c>
      <c r="I318" s="3">
        <f t="shared" si="16"/>
        <v>40.09375</v>
      </c>
      <c r="J318" s="2" t="s">
        <v>13</v>
      </c>
      <c r="K318" s="6" t="s">
        <v>124</v>
      </c>
      <c r="L318" s="6" t="s">
        <v>133</v>
      </c>
      <c r="M318" s="6" t="s">
        <v>134</v>
      </c>
    </row>
    <row r="319" spans="2:13" x14ac:dyDescent="0.25">
      <c r="B319" s="6">
        <v>245</v>
      </c>
      <c r="C319" s="3">
        <v>87.1875</v>
      </c>
      <c r="D319" s="3">
        <v>10.59375</v>
      </c>
      <c r="E319" s="3">
        <v>66</v>
      </c>
      <c r="F319" s="3"/>
      <c r="G319" s="3"/>
      <c r="H319" s="3">
        <f t="shared" si="17"/>
        <v>47.09375</v>
      </c>
      <c r="I319" s="3">
        <f t="shared" si="16"/>
        <v>40.09375</v>
      </c>
      <c r="J319" s="2" t="s">
        <v>13</v>
      </c>
      <c r="K319" s="6" t="s">
        <v>124</v>
      </c>
      <c r="L319" s="6" t="s">
        <v>133</v>
      </c>
      <c r="M319" s="6" t="s">
        <v>134</v>
      </c>
    </row>
    <row r="320" spans="2:13" x14ac:dyDescent="0.25">
      <c r="B320" s="6">
        <v>245</v>
      </c>
      <c r="C320" s="3">
        <v>88.1875</v>
      </c>
      <c r="D320" s="3">
        <v>10.59375</v>
      </c>
      <c r="E320" s="3">
        <v>67</v>
      </c>
      <c r="F320" s="3"/>
      <c r="G320" s="3"/>
      <c r="H320" s="3">
        <f t="shared" si="17"/>
        <v>48.09375</v>
      </c>
      <c r="I320" s="3">
        <f t="shared" si="16"/>
        <v>40.09375</v>
      </c>
      <c r="J320" s="2" t="s">
        <v>13</v>
      </c>
      <c r="K320" s="6" t="s">
        <v>124</v>
      </c>
      <c r="L320" s="6" t="s">
        <v>133</v>
      </c>
      <c r="M320" s="6" t="s">
        <v>134</v>
      </c>
    </row>
    <row r="321" spans="2:13" x14ac:dyDescent="0.25">
      <c r="B321" s="6" t="s">
        <v>106</v>
      </c>
      <c r="C321" s="3">
        <v>36.1875</v>
      </c>
      <c r="D321" s="3">
        <v>10.59375</v>
      </c>
      <c r="E321" s="3">
        <v>15</v>
      </c>
      <c r="F321" s="3"/>
      <c r="G321" s="3"/>
      <c r="H321" s="3">
        <f>C321*0.5</f>
        <v>18.09375</v>
      </c>
      <c r="I321" s="3">
        <f t="shared" si="16"/>
        <v>18.09375</v>
      </c>
      <c r="J321" s="2" t="s">
        <v>12</v>
      </c>
      <c r="K321" s="6" t="s">
        <v>125</v>
      </c>
      <c r="L321" s="6" t="s">
        <v>133</v>
      </c>
      <c r="M321" s="6" t="s">
        <v>134</v>
      </c>
    </row>
    <row r="322" spans="2:13" x14ac:dyDescent="0.25">
      <c r="B322" s="6" t="s">
        <v>106</v>
      </c>
      <c r="C322" s="3">
        <v>37.1875</v>
      </c>
      <c r="D322" s="3">
        <v>10.59375</v>
      </c>
      <c r="E322" s="3">
        <v>16</v>
      </c>
      <c r="F322" s="3"/>
      <c r="G322" s="3"/>
      <c r="H322" s="3">
        <f t="shared" ref="H322:H343" si="18">C322*0.5</f>
        <v>18.59375</v>
      </c>
      <c r="I322" s="3">
        <f t="shared" si="16"/>
        <v>18.59375</v>
      </c>
      <c r="J322" s="2" t="s">
        <v>12</v>
      </c>
      <c r="K322" s="6" t="s">
        <v>125</v>
      </c>
      <c r="L322" s="6" t="s">
        <v>133</v>
      </c>
      <c r="M322" s="6" t="s">
        <v>134</v>
      </c>
    </row>
    <row r="323" spans="2:13" x14ac:dyDescent="0.25">
      <c r="B323" s="6" t="s">
        <v>106</v>
      </c>
      <c r="C323" s="3">
        <v>38.1875</v>
      </c>
      <c r="D323" s="3">
        <v>10.59375</v>
      </c>
      <c r="E323" s="3">
        <v>17</v>
      </c>
      <c r="F323" s="3"/>
      <c r="G323" s="3"/>
      <c r="H323" s="3">
        <f t="shared" si="18"/>
        <v>19.09375</v>
      </c>
      <c r="I323" s="3">
        <f t="shared" si="16"/>
        <v>19.09375</v>
      </c>
      <c r="J323" s="2" t="s">
        <v>12</v>
      </c>
      <c r="K323" s="6" t="s">
        <v>125</v>
      </c>
      <c r="L323" s="6" t="s">
        <v>133</v>
      </c>
      <c r="M323" s="6" t="s">
        <v>134</v>
      </c>
    </row>
    <row r="324" spans="2:13" x14ac:dyDescent="0.25">
      <c r="B324" s="6" t="s">
        <v>106</v>
      </c>
      <c r="C324" s="3">
        <v>39.1875</v>
      </c>
      <c r="D324" s="3">
        <v>10.59375</v>
      </c>
      <c r="E324" s="3">
        <v>18</v>
      </c>
      <c r="F324" s="3"/>
      <c r="G324" s="3"/>
      <c r="H324" s="3">
        <f t="shared" si="18"/>
        <v>19.59375</v>
      </c>
      <c r="I324" s="3">
        <f t="shared" si="16"/>
        <v>19.59375</v>
      </c>
      <c r="J324" s="2" t="s">
        <v>12</v>
      </c>
      <c r="K324" s="6" t="s">
        <v>125</v>
      </c>
      <c r="L324" s="6" t="s">
        <v>133</v>
      </c>
      <c r="M324" s="6" t="s">
        <v>134</v>
      </c>
    </row>
    <row r="325" spans="2:13" x14ac:dyDescent="0.25">
      <c r="B325" s="6" t="s">
        <v>106</v>
      </c>
      <c r="C325" s="3">
        <v>40.1875</v>
      </c>
      <c r="D325" s="3">
        <v>10.59375</v>
      </c>
      <c r="E325" s="3">
        <v>19</v>
      </c>
      <c r="F325" s="3"/>
      <c r="G325" s="3"/>
      <c r="H325" s="3">
        <f t="shared" si="18"/>
        <v>20.09375</v>
      </c>
      <c r="I325" s="3">
        <f t="shared" si="16"/>
        <v>20.09375</v>
      </c>
      <c r="J325" s="2" t="s">
        <v>12</v>
      </c>
      <c r="K325" s="6" t="s">
        <v>125</v>
      </c>
      <c r="L325" s="6" t="s">
        <v>133</v>
      </c>
      <c r="M325" s="6" t="s">
        <v>134</v>
      </c>
    </row>
    <row r="326" spans="2:13" x14ac:dyDescent="0.25">
      <c r="B326" s="6" t="s">
        <v>106</v>
      </c>
      <c r="C326" s="3">
        <v>41.1875</v>
      </c>
      <c r="D326" s="3">
        <v>10.59375</v>
      </c>
      <c r="E326" s="3">
        <v>20</v>
      </c>
      <c r="F326" s="3"/>
      <c r="G326" s="3"/>
      <c r="H326" s="3">
        <f t="shared" si="18"/>
        <v>20.59375</v>
      </c>
      <c r="I326" s="3">
        <f t="shared" si="16"/>
        <v>20.59375</v>
      </c>
      <c r="J326" s="2" t="s">
        <v>12</v>
      </c>
      <c r="K326" s="6" t="s">
        <v>125</v>
      </c>
      <c r="L326" s="6" t="s">
        <v>133</v>
      </c>
      <c r="M326" s="6" t="s">
        <v>134</v>
      </c>
    </row>
    <row r="327" spans="2:13" x14ac:dyDescent="0.25">
      <c r="B327" s="6" t="s">
        <v>106</v>
      </c>
      <c r="C327" s="3">
        <v>42.1875</v>
      </c>
      <c r="D327" s="3">
        <v>10.59375</v>
      </c>
      <c r="E327" s="3">
        <v>21</v>
      </c>
      <c r="F327" s="3"/>
      <c r="G327" s="3"/>
      <c r="H327" s="3">
        <f t="shared" si="18"/>
        <v>21.09375</v>
      </c>
      <c r="I327" s="3">
        <f t="shared" si="16"/>
        <v>21.09375</v>
      </c>
      <c r="J327" s="2" t="s">
        <v>12</v>
      </c>
      <c r="K327" s="6" t="s">
        <v>125</v>
      </c>
      <c r="L327" s="6" t="s">
        <v>133</v>
      </c>
      <c r="M327" s="6" t="s">
        <v>134</v>
      </c>
    </row>
    <row r="328" spans="2:13" x14ac:dyDescent="0.25">
      <c r="B328" s="6" t="s">
        <v>106</v>
      </c>
      <c r="C328" s="3">
        <v>43.1875</v>
      </c>
      <c r="D328" s="3">
        <v>10.59375</v>
      </c>
      <c r="E328" s="3">
        <v>22</v>
      </c>
      <c r="F328" s="3"/>
      <c r="G328" s="3"/>
      <c r="H328" s="3">
        <f t="shared" si="18"/>
        <v>21.59375</v>
      </c>
      <c r="I328" s="3">
        <f t="shared" si="16"/>
        <v>21.59375</v>
      </c>
      <c r="J328" s="2" t="s">
        <v>12</v>
      </c>
      <c r="K328" s="6" t="s">
        <v>125</v>
      </c>
      <c r="L328" s="6" t="s">
        <v>133</v>
      </c>
      <c r="M328" s="6" t="s">
        <v>134</v>
      </c>
    </row>
    <row r="329" spans="2:13" x14ac:dyDescent="0.25">
      <c r="B329" s="6" t="s">
        <v>106</v>
      </c>
      <c r="C329" s="3">
        <v>44.1875</v>
      </c>
      <c r="D329" s="3">
        <v>10.59375</v>
      </c>
      <c r="E329" s="3">
        <v>23</v>
      </c>
      <c r="F329" s="3"/>
      <c r="G329" s="3"/>
      <c r="H329" s="3">
        <f t="shared" si="18"/>
        <v>22.09375</v>
      </c>
      <c r="I329" s="3">
        <f t="shared" si="16"/>
        <v>22.09375</v>
      </c>
      <c r="J329" s="2" t="s">
        <v>12</v>
      </c>
      <c r="K329" s="6" t="s">
        <v>125</v>
      </c>
      <c r="L329" s="6" t="s">
        <v>133</v>
      </c>
      <c r="M329" s="6" t="s">
        <v>134</v>
      </c>
    </row>
    <row r="330" spans="2:13" x14ac:dyDescent="0.25">
      <c r="B330" s="6" t="s">
        <v>106</v>
      </c>
      <c r="C330" s="3">
        <v>45.1875</v>
      </c>
      <c r="D330" s="3">
        <v>10.59375</v>
      </c>
      <c r="E330" s="3">
        <v>24</v>
      </c>
      <c r="F330" s="3"/>
      <c r="G330" s="3"/>
      <c r="H330" s="3">
        <f t="shared" si="18"/>
        <v>22.59375</v>
      </c>
      <c r="I330" s="3">
        <f t="shared" si="16"/>
        <v>22.59375</v>
      </c>
      <c r="J330" s="2" t="s">
        <v>12</v>
      </c>
      <c r="K330" s="6" t="s">
        <v>125</v>
      </c>
      <c r="L330" s="6" t="s">
        <v>133</v>
      </c>
      <c r="M330" s="6" t="s">
        <v>134</v>
      </c>
    </row>
    <row r="331" spans="2:13" x14ac:dyDescent="0.25">
      <c r="B331" s="6" t="s">
        <v>106</v>
      </c>
      <c r="C331" s="3">
        <v>46.1875</v>
      </c>
      <c r="D331" s="3">
        <v>10.59375</v>
      </c>
      <c r="E331" s="3">
        <v>25</v>
      </c>
      <c r="F331" s="3"/>
      <c r="G331" s="3"/>
      <c r="H331" s="3">
        <f t="shared" si="18"/>
        <v>23.09375</v>
      </c>
      <c r="I331" s="3">
        <f t="shared" si="16"/>
        <v>23.09375</v>
      </c>
      <c r="J331" s="2" t="s">
        <v>12</v>
      </c>
      <c r="K331" s="6" t="s">
        <v>125</v>
      </c>
      <c r="L331" s="6" t="s">
        <v>133</v>
      </c>
      <c r="M331" s="6" t="s">
        <v>134</v>
      </c>
    </row>
    <row r="332" spans="2:13" x14ac:dyDescent="0.25">
      <c r="B332" s="6" t="s">
        <v>106</v>
      </c>
      <c r="C332" s="3">
        <v>47.1875</v>
      </c>
      <c r="D332" s="3">
        <v>10.59375</v>
      </c>
      <c r="E332" s="3">
        <v>26</v>
      </c>
      <c r="F332" s="3"/>
      <c r="G332" s="3"/>
      <c r="H332" s="3">
        <f t="shared" si="18"/>
        <v>23.59375</v>
      </c>
      <c r="I332" s="3">
        <f t="shared" si="16"/>
        <v>23.59375</v>
      </c>
      <c r="J332" s="2" t="s">
        <v>12</v>
      </c>
      <c r="K332" s="6" t="s">
        <v>125</v>
      </c>
      <c r="L332" s="6" t="s">
        <v>133</v>
      </c>
      <c r="M332" s="6" t="s">
        <v>134</v>
      </c>
    </row>
    <row r="333" spans="2:13" x14ac:dyDescent="0.25">
      <c r="B333" s="6" t="s">
        <v>106</v>
      </c>
      <c r="C333" s="3">
        <v>48.1875</v>
      </c>
      <c r="D333" s="3">
        <v>10.59375</v>
      </c>
      <c r="E333" s="3">
        <v>27</v>
      </c>
      <c r="F333" s="3"/>
      <c r="G333" s="3"/>
      <c r="H333" s="3">
        <f t="shared" si="18"/>
        <v>24.09375</v>
      </c>
      <c r="I333" s="3">
        <f t="shared" si="16"/>
        <v>24.09375</v>
      </c>
      <c r="J333" s="2" t="s">
        <v>12</v>
      </c>
      <c r="K333" s="6" t="s">
        <v>125</v>
      </c>
      <c r="L333" s="6" t="s">
        <v>133</v>
      </c>
      <c r="M333" s="6" t="s">
        <v>134</v>
      </c>
    </row>
    <row r="334" spans="2:13" x14ac:dyDescent="0.25">
      <c r="B334" s="6" t="s">
        <v>106</v>
      </c>
      <c r="C334" s="3">
        <v>49.1875</v>
      </c>
      <c r="D334" s="3">
        <v>10.59375</v>
      </c>
      <c r="E334" s="3">
        <v>28</v>
      </c>
      <c r="F334" s="3"/>
      <c r="G334" s="3"/>
      <c r="H334" s="3">
        <f t="shared" si="18"/>
        <v>24.59375</v>
      </c>
      <c r="I334" s="3">
        <f t="shared" si="16"/>
        <v>24.59375</v>
      </c>
      <c r="J334" s="2" t="s">
        <v>12</v>
      </c>
      <c r="K334" s="6" t="s">
        <v>125</v>
      </c>
      <c r="L334" s="6" t="s">
        <v>133</v>
      </c>
      <c r="M334" s="6" t="s">
        <v>134</v>
      </c>
    </row>
    <row r="335" spans="2:13" x14ac:dyDescent="0.25">
      <c r="B335" s="6" t="s">
        <v>106</v>
      </c>
      <c r="C335" s="3">
        <v>50.1875</v>
      </c>
      <c r="D335" s="3">
        <v>10.59375</v>
      </c>
      <c r="E335" s="3">
        <v>29</v>
      </c>
      <c r="F335" s="3"/>
      <c r="G335" s="3"/>
      <c r="H335" s="3">
        <f t="shared" si="18"/>
        <v>25.09375</v>
      </c>
      <c r="I335" s="3">
        <f t="shared" si="16"/>
        <v>25.09375</v>
      </c>
      <c r="J335" s="2" t="s">
        <v>12</v>
      </c>
      <c r="K335" s="6" t="s">
        <v>125</v>
      </c>
      <c r="L335" s="6" t="s">
        <v>133</v>
      </c>
      <c r="M335" s="6" t="s">
        <v>134</v>
      </c>
    </row>
    <row r="336" spans="2:13" x14ac:dyDescent="0.25">
      <c r="B336" s="6" t="s">
        <v>106</v>
      </c>
      <c r="C336" s="3">
        <v>51.1875</v>
      </c>
      <c r="D336" s="3">
        <v>10.59375</v>
      </c>
      <c r="E336" s="3">
        <v>30</v>
      </c>
      <c r="F336" s="3"/>
      <c r="G336" s="3"/>
      <c r="H336" s="3">
        <f t="shared" si="18"/>
        <v>25.59375</v>
      </c>
      <c r="I336" s="3">
        <f t="shared" si="16"/>
        <v>25.59375</v>
      </c>
      <c r="J336" s="2" t="s">
        <v>12</v>
      </c>
      <c r="K336" s="6" t="s">
        <v>125</v>
      </c>
      <c r="L336" s="6" t="s">
        <v>133</v>
      </c>
      <c r="M336" s="6" t="s">
        <v>134</v>
      </c>
    </row>
    <row r="337" spans="2:13" x14ac:dyDescent="0.25">
      <c r="B337" s="6" t="s">
        <v>106</v>
      </c>
      <c r="C337" s="3">
        <v>52.1875</v>
      </c>
      <c r="D337" s="3">
        <v>10.59375</v>
      </c>
      <c r="E337" s="3">
        <v>31</v>
      </c>
      <c r="F337" s="3"/>
      <c r="G337" s="3"/>
      <c r="H337" s="3">
        <f t="shared" si="18"/>
        <v>26.09375</v>
      </c>
      <c r="I337" s="3">
        <f t="shared" si="16"/>
        <v>26.09375</v>
      </c>
      <c r="J337" s="2" t="s">
        <v>12</v>
      </c>
      <c r="K337" s="6" t="s">
        <v>125</v>
      </c>
      <c r="L337" s="6" t="s">
        <v>133</v>
      </c>
      <c r="M337" s="6" t="s">
        <v>134</v>
      </c>
    </row>
    <row r="338" spans="2:13" x14ac:dyDescent="0.25">
      <c r="B338" s="6" t="s">
        <v>106</v>
      </c>
      <c r="C338" s="3">
        <v>53.1875</v>
      </c>
      <c r="D338" s="3">
        <v>10.59375</v>
      </c>
      <c r="E338" s="3">
        <v>32</v>
      </c>
      <c r="F338" s="3"/>
      <c r="G338" s="3"/>
      <c r="H338" s="3">
        <f t="shared" si="18"/>
        <v>26.59375</v>
      </c>
      <c r="I338" s="3">
        <f t="shared" si="16"/>
        <v>26.59375</v>
      </c>
      <c r="J338" s="2" t="s">
        <v>12</v>
      </c>
      <c r="K338" s="6" t="s">
        <v>125</v>
      </c>
      <c r="L338" s="6" t="s">
        <v>133</v>
      </c>
      <c r="M338" s="6" t="s">
        <v>134</v>
      </c>
    </row>
    <row r="339" spans="2:13" x14ac:dyDescent="0.25">
      <c r="B339" s="6" t="s">
        <v>106</v>
      </c>
      <c r="C339" s="3">
        <v>54.1875</v>
      </c>
      <c r="D339" s="3">
        <v>10.59375</v>
      </c>
      <c r="E339" s="3">
        <v>33</v>
      </c>
      <c r="F339" s="3"/>
      <c r="G339" s="3"/>
      <c r="H339" s="3">
        <f t="shared" si="18"/>
        <v>27.09375</v>
      </c>
      <c r="I339" s="3">
        <f t="shared" si="16"/>
        <v>27.09375</v>
      </c>
      <c r="J339" s="2" t="s">
        <v>12</v>
      </c>
      <c r="K339" s="6" t="s">
        <v>125</v>
      </c>
      <c r="L339" s="6" t="s">
        <v>133</v>
      </c>
      <c r="M339" s="6" t="s">
        <v>134</v>
      </c>
    </row>
    <row r="340" spans="2:13" x14ac:dyDescent="0.25">
      <c r="B340" s="6" t="s">
        <v>106</v>
      </c>
      <c r="C340" s="3">
        <v>55.1875</v>
      </c>
      <c r="D340" s="3">
        <v>10.59375</v>
      </c>
      <c r="E340" s="3">
        <v>34</v>
      </c>
      <c r="F340" s="3"/>
      <c r="G340" s="3"/>
      <c r="H340" s="3">
        <f t="shared" si="18"/>
        <v>27.59375</v>
      </c>
      <c r="I340" s="3">
        <f t="shared" si="16"/>
        <v>27.59375</v>
      </c>
      <c r="J340" s="2" t="s">
        <v>12</v>
      </c>
      <c r="K340" s="6" t="s">
        <v>125</v>
      </c>
      <c r="L340" s="6" t="s">
        <v>133</v>
      </c>
      <c r="M340" s="6" t="s">
        <v>134</v>
      </c>
    </row>
    <row r="341" spans="2:13" x14ac:dyDescent="0.25">
      <c r="B341" s="6" t="s">
        <v>106</v>
      </c>
      <c r="C341" s="3">
        <v>56.1875</v>
      </c>
      <c r="D341" s="3">
        <v>10.59375</v>
      </c>
      <c r="E341" s="3">
        <v>35</v>
      </c>
      <c r="F341" s="3"/>
      <c r="G341" s="3"/>
      <c r="H341" s="3">
        <f t="shared" si="18"/>
        <v>28.09375</v>
      </c>
      <c r="I341" s="3">
        <f t="shared" si="16"/>
        <v>28.09375</v>
      </c>
      <c r="J341" s="2" t="s">
        <v>12</v>
      </c>
      <c r="K341" s="6" t="s">
        <v>125</v>
      </c>
      <c r="L341" s="6" t="s">
        <v>133</v>
      </c>
      <c r="M341" s="6" t="s">
        <v>134</v>
      </c>
    </row>
    <row r="342" spans="2:13" x14ac:dyDescent="0.25">
      <c r="B342" s="6" t="s">
        <v>106</v>
      </c>
      <c r="C342" s="3">
        <v>57.1875</v>
      </c>
      <c r="D342" s="3">
        <v>10.59375</v>
      </c>
      <c r="E342" s="3">
        <v>36</v>
      </c>
      <c r="F342" s="3"/>
      <c r="G342" s="3"/>
      <c r="H342" s="3">
        <f t="shared" si="18"/>
        <v>28.59375</v>
      </c>
      <c r="I342" s="3">
        <f t="shared" si="16"/>
        <v>28.59375</v>
      </c>
      <c r="J342" s="2" t="s">
        <v>12</v>
      </c>
      <c r="K342" s="6" t="s">
        <v>125</v>
      </c>
      <c r="L342" s="6" t="s">
        <v>133</v>
      </c>
      <c r="M342" s="6" t="s">
        <v>134</v>
      </c>
    </row>
    <row r="343" spans="2:13" x14ac:dyDescent="0.25">
      <c r="B343" s="6" t="s">
        <v>106</v>
      </c>
      <c r="C343" s="3">
        <v>58.1875</v>
      </c>
      <c r="D343" s="3">
        <v>10.59375</v>
      </c>
      <c r="E343" s="3">
        <v>37</v>
      </c>
      <c r="F343" s="3"/>
      <c r="G343" s="3"/>
      <c r="H343" s="3">
        <f t="shared" si="18"/>
        <v>29.09375</v>
      </c>
      <c r="I343" s="3">
        <f t="shared" ref="I343:I373" si="19">C343-H343</f>
        <v>29.09375</v>
      </c>
      <c r="J343" s="2" t="s">
        <v>12</v>
      </c>
      <c r="K343" s="6" t="s">
        <v>125</v>
      </c>
      <c r="L343" s="6" t="s">
        <v>133</v>
      </c>
      <c r="M343" s="6" t="s">
        <v>134</v>
      </c>
    </row>
    <row r="344" spans="2:13" x14ac:dyDescent="0.25">
      <c r="B344" s="6" t="s">
        <v>106</v>
      </c>
      <c r="C344" s="3">
        <v>59.1875</v>
      </c>
      <c r="D344" s="3">
        <v>10.59375</v>
      </c>
      <c r="E344" s="3">
        <v>38</v>
      </c>
      <c r="F344" s="3"/>
      <c r="G344" s="3"/>
      <c r="H344" s="3">
        <f>C344-40.09375</f>
        <v>19.09375</v>
      </c>
      <c r="I344" s="3">
        <f t="shared" si="19"/>
        <v>40.09375</v>
      </c>
      <c r="J344" s="2" t="s">
        <v>13</v>
      </c>
      <c r="K344" s="6" t="s">
        <v>125</v>
      </c>
      <c r="L344" s="6" t="s">
        <v>133</v>
      </c>
      <c r="M344" s="6" t="s">
        <v>134</v>
      </c>
    </row>
    <row r="345" spans="2:13" x14ac:dyDescent="0.25">
      <c r="B345" s="6" t="s">
        <v>106</v>
      </c>
      <c r="C345" s="3">
        <v>60.1875</v>
      </c>
      <c r="D345" s="3">
        <v>10.59375</v>
      </c>
      <c r="E345" s="3">
        <v>39</v>
      </c>
      <c r="F345" s="3"/>
      <c r="G345" s="3"/>
      <c r="H345" s="3">
        <f t="shared" ref="H345:H373" si="20">C345-40.09375</f>
        <v>20.09375</v>
      </c>
      <c r="I345" s="3">
        <f t="shared" si="19"/>
        <v>40.09375</v>
      </c>
      <c r="J345" s="2" t="s">
        <v>13</v>
      </c>
      <c r="K345" s="6" t="s">
        <v>125</v>
      </c>
      <c r="L345" s="6" t="s">
        <v>133</v>
      </c>
      <c r="M345" s="6" t="s">
        <v>134</v>
      </c>
    </row>
    <row r="346" spans="2:13" x14ac:dyDescent="0.25">
      <c r="B346" s="6" t="s">
        <v>106</v>
      </c>
      <c r="C346" s="3">
        <v>61.1875</v>
      </c>
      <c r="D346" s="3">
        <v>10.59375</v>
      </c>
      <c r="E346" s="3">
        <v>40</v>
      </c>
      <c r="F346" s="3"/>
      <c r="G346" s="3"/>
      <c r="H346" s="3">
        <f t="shared" si="20"/>
        <v>21.09375</v>
      </c>
      <c r="I346" s="3">
        <f t="shared" si="19"/>
        <v>40.09375</v>
      </c>
      <c r="J346" s="2" t="s">
        <v>13</v>
      </c>
      <c r="K346" s="6" t="s">
        <v>125</v>
      </c>
      <c r="L346" s="6" t="s">
        <v>133</v>
      </c>
      <c r="M346" s="6" t="s">
        <v>134</v>
      </c>
    </row>
    <row r="347" spans="2:13" x14ac:dyDescent="0.25">
      <c r="B347" s="6" t="s">
        <v>106</v>
      </c>
      <c r="C347" s="3">
        <v>62.1875</v>
      </c>
      <c r="D347" s="3">
        <v>10.59375</v>
      </c>
      <c r="E347" s="3">
        <v>41</v>
      </c>
      <c r="F347" s="3"/>
      <c r="G347" s="3"/>
      <c r="H347" s="3">
        <f t="shared" si="20"/>
        <v>22.09375</v>
      </c>
      <c r="I347" s="3">
        <f t="shared" si="19"/>
        <v>40.09375</v>
      </c>
      <c r="J347" s="2" t="s">
        <v>13</v>
      </c>
      <c r="K347" s="6" t="s">
        <v>125</v>
      </c>
      <c r="L347" s="6" t="s">
        <v>133</v>
      </c>
      <c r="M347" s="6" t="s">
        <v>134</v>
      </c>
    </row>
    <row r="348" spans="2:13" x14ac:dyDescent="0.25">
      <c r="B348" s="6" t="s">
        <v>106</v>
      </c>
      <c r="C348" s="3">
        <v>63.1875</v>
      </c>
      <c r="D348" s="3">
        <v>10.59375</v>
      </c>
      <c r="E348" s="3">
        <v>42</v>
      </c>
      <c r="F348" s="3"/>
      <c r="G348" s="3"/>
      <c r="H348" s="3">
        <f t="shared" si="20"/>
        <v>23.09375</v>
      </c>
      <c r="I348" s="3">
        <f t="shared" si="19"/>
        <v>40.09375</v>
      </c>
      <c r="J348" s="2" t="s">
        <v>13</v>
      </c>
      <c r="K348" s="6" t="s">
        <v>125</v>
      </c>
      <c r="L348" s="6" t="s">
        <v>133</v>
      </c>
      <c r="M348" s="6" t="s">
        <v>134</v>
      </c>
    </row>
    <row r="349" spans="2:13" x14ac:dyDescent="0.25">
      <c r="B349" s="6" t="s">
        <v>106</v>
      </c>
      <c r="C349" s="3">
        <v>64.1875</v>
      </c>
      <c r="D349" s="3">
        <v>10.59375</v>
      </c>
      <c r="E349" s="3">
        <v>43</v>
      </c>
      <c r="F349" s="3"/>
      <c r="G349" s="3"/>
      <c r="H349" s="3">
        <f t="shared" si="20"/>
        <v>24.09375</v>
      </c>
      <c r="I349" s="3">
        <f t="shared" si="19"/>
        <v>40.09375</v>
      </c>
      <c r="J349" s="2" t="s">
        <v>13</v>
      </c>
      <c r="K349" s="6" t="s">
        <v>125</v>
      </c>
      <c r="L349" s="6" t="s">
        <v>133</v>
      </c>
      <c r="M349" s="6" t="s">
        <v>134</v>
      </c>
    </row>
    <row r="350" spans="2:13" x14ac:dyDescent="0.25">
      <c r="B350" s="6" t="s">
        <v>106</v>
      </c>
      <c r="C350" s="3">
        <v>65.1875</v>
      </c>
      <c r="D350" s="3">
        <v>10.59375</v>
      </c>
      <c r="E350" s="3">
        <v>44</v>
      </c>
      <c r="F350" s="3"/>
      <c r="G350" s="3"/>
      <c r="H350" s="3">
        <f t="shared" si="20"/>
        <v>25.09375</v>
      </c>
      <c r="I350" s="3">
        <f t="shared" si="19"/>
        <v>40.09375</v>
      </c>
      <c r="J350" s="2" t="s">
        <v>13</v>
      </c>
      <c r="K350" s="6" t="s">
        <v>125</v>
      </c>
      <c r="L350" s="6" t="s">
        <v>133</v>
      </c>
      <c r="M350" s="6" t="s">
        <v>134</v>
      </c>
    </row>
    <row r="351" spans="2:13" x14ac:dyDescent="0.25">
      <c r="B351" s="6" t="s">
        <v>106</v>
      </c>
      <c r="C351" s="3">
        <v>66.1875</v>
      </c>
      <c r="D351" s="3">
        <v>10.59375</v>
      </c>
      <c r="E351" s="3">
        <v>45</v>
      </c>
      <c r="F351" s="3"/>
      <c r="G351" s="3"/>
      <c r="H351" s="3">
        <f t="shared" si="20"/>
        <v>26.09375</v>
      </c>
      <c r="I351" s="3">
        <f t="shared" si="19"/>
        <v>40.09375</v>
      </c>
      <c r="J351" s="2" t="s">
        <v>13</v>
      </c>
      <c r="K351" s="6" t="s">
        <v>125</v>
      </c>
      <c r="L351" s="6" t="s">
        <v>133</v>
      </c>
      <c r="M351" s="6" t="s">
        <v>134</v>
      </c>
    </row>
    <row r="352" spans="2:13" x14ac:dyDescent="0.25">
      <c r="B352" s="6" t="s">
        <v>106</v>
      </c>
      <c r="C352" s="3">
        <v>67.1875</v>
      </c>
      <c r="D352" s="3">
        <v>10.59375</v>
      </c>
      <c r="E352" s="3">
        <v>46</v>
      </c>
      <c r="F352" s="3"/>
      <c r="G352" s="3"/>
      <c r="H352" s="3">
        <f t="shared" si="20"/>
        <v>27.09375</v>
      </c>
      <c r="I352" s="3">
        <f t="shared" si="19"/>
        <v>40.09375</v>
      </c>
      <c r="J352" s="2" t="s">
        <v>13</v>
      </c>
      <c r="K352" s="6" t="s">
        <v>125</v>
      </c>
      <c r="L352" s="6" t="s">
        <v>133</v>
      </c>
      <c r="M352" s="6" t="s">
        <v>134</v>
      </c>
    </row>
    <row r="353" spans="2:13" x14ac:dyDescent="0.25">
      <c r="B353" s="6" t="s">
        <v>106</v>
      </c>
      <c r="C353" s="3">
        <v>68.1875</v>
      </c>
      <c r="D353" s="3">
        <v>10.59375</v>
      </c>
      <c r="E353" s="3">
        <v>47</v>
      </c>
      <c r="F353" s="3"/>
      <c r="G353" s="3"/>
      <c r="H353" s="3">
        <f t="shared" si="20"/>
        <v>28.09375</v>
      </c>
      <c r="I353" s="3">
        <f t="shared" si="19"/>
        <v>40.09375</v>
      </c>
      <c r="J353" s="2" t="s">
        <v>13</v>
      </c>
      <c r="K353" s="6" t="s">
        <v>125</v>
      </c>
      <c r="L353" s="6" t="s">
        <v>133</v>
      </c>
      <c r="M353" s="6" t="s">
        <v>134</v>
      </c>
    </row>
    <row r="354" spans="2:13" x14ac:dyDescent="0.25">
      <c r="B354" s="6" t="s">
        <v>106</v>
      </c>
      <c r="C354" s="3">
        <v>69.1875</v>
      </c>
      <c r="D354" s="3">
        <v>10.59375</v>
      </c>
      <c r="E354" s="3">
        <v>48</v>
      </c>
      <c r="F354" s="3"/>
      <c r="G354" s="3"/>
      <c r="H354" s="3">
        <f t="shared" si="20"/>
        <v>29.09375</v>
      </c>
      <c r="I354" s="3">
        <f t="shared" si="19"/>
        <v>40.09375</v>
      </c>
      <c r="J354" s="2" t="s">
        <v>13</v>
      </c>
      <c r="K354" s="6" t="s">
        <v>125</v>
      </c>
      <c r="L354" s="6" t="s">
        <v>133</v>
      </c>
      <c r="M354" s="6" t="s">
        <v>134</v>
      </c>
    </row>
    <row r="355" spans="2:13" x14ac:dyDescent="0.25">
      <c r="B355" s="6" t="s">
        <v>106</v>
      </c>
      <c r="C355" s="3">
        <v>70.1875</v>
      </c>
      <c r="D355" s="3">
        <v>10.59375</v>
      </c>
      <c r="E355" s="3">
        <v>49</v>
      </c>
      <c r="F355" s="3"/>
      <c r="G355" s="3"/>
      <c r="H355" s="3">
        <f t="shared" si="20"/>
        <v>30.09375</v>
      </c>
      <c r="I355" s="3">
        <f t="shared" si="19"/>
        <v>40.09375</v>
      </c>
      <c r="J355" s="2" t="s">
        <v>13</v>
      </c>
      <c r="K355" s="6" t="s">
        <v>125</v>
      </c>
      <c r="L355" s="6" t="s">
        <v>133</v>
      </c>
      <c r="M355" s="6" t="s">
        <v>134</v>
      </c>
    </row>
    <row r="356" spans="2:13" x14ac:dyDescent="0.25">
      <c r="B356" s="6" t="s">
        <v>106</v>
      </c>
      <c r="C356" s="3">
        <v>71.1875</v>
      </c>
      <c r="D356" s="3">
        <v>10.59375</v>
      </c>
      <c r="E356" s="3">
        <v>50</v>
      </c>
      <c r="F356" s="3"/>
      <c r="G356" s="3"/>
      <c r="H356" s="3">
        <f t="shared" si="20"/>
        <v>31.09375</v>
      </c>
      <c r="I356" s="3">
        <f t="shared" si="19"/>
        <v>40.09375</v>
      </c>
      <c r="J356" s="2" t="s">
        <v>13</v>
      </c>
      <c r="K356" s="6" t="s">
        <v>125</v>
      </c>
      <c r="L356" s="6" t="s">
        <v>133</v>
      </c>
      <c r="M356" s="6" t="s">
        <v>134</v>
      </c>
    </row>
    <row r="357" spans="2:13" x14ac:dyDescent="0.25">
      <c r="B357" s="6" t="s">
        <v>106</v>
      </c>
      <c r="C357" s="3">
        <v>72.1875</v>
      </c>
      <c r="D357" s="3">
        <v>10.59375</v>
      </c>
      <c r="E357" s="3">
        <v>51</v>
      </c>
      <c r="F357" s="3"/>
      <c r="G357" s="3"/>
      <c r="H357" s="3">
        <f t="shared" si="20"/>
        <v>32.09375</v>
      </c>
      <c r="I357" s="3">
        <f t="shared" si="19"/>
        <v>40.09375</v>
      </c>
      <c r="J357" s="2" t="s">
        <v>13</v>
      </c>
      <c r="K357" s="6" t="s">
        <v>125</v>
      </c>
      <c r="L357" s="6" t="s">
        <v>133</v>
      </c>
      <c r="M357" s="6" t="s">
        <v>134</v>
      </c>
    </row>
    <row r="358" spans="2:13" x14ac:dyDescent="0.25">
      <c r="B358" s="6" t="s">
        <v>106</v>
      </c>
      <c r="C358" s="3">
        <v>73.1875</v>
      </c>
      <c r="D358" s="3">
        <v>10.59375</v>
      </c>
      <c r="E358" s="3">
        <v>52</v>
      </c>
      <c r="F358" s="3"/>
      <c r="G358" s="3"/>
      <c r="H358" s="3">
        <f t="shared" si="20"/>
        <v>33.09375</v>
      </c>
      <c r="I358" s="3">
        <f t="shared" si="19"/>
        <v>40.09375</v>
      </c>
      <c r="J358" s="2" t="s">
        <v>13</v>
      </c>
      <c r="K358" s="6" t="s">
        <v>125</v>
      </c>
      <c r="L358" s="6" t="s">
        <v>133</v>
      </c>
      <c r="M358" s="6" t="s">
        <v>134</v>
      </c>
    </row>
    <row r="359" spans="2:13" x14ac:dyDescent="0.25">
      <c r="B359" s="6" t="s">
        <v>106</v>
      </c>
      <c r="C359" s="3">
        <v>74.1875</v>
      </c>
      <c r="D359" s="3">
        <v>10.59375</v>
      </c>
      <c r="E359" s="3">
        <v>53</v>
      </c>
      <c r="F359" s="3"/>
      <c r="G359" s="3"/>
      <c r="H359" s="3">
        <f t="shared" si="20"/>
        <v>34.09375</v>
      </c>
      <c r="I359" s="3">
        <f t="shared" si="19"/>
        <v>40.09375</v>
      </c>
      <c r="J359" s="2" t="s">
        <v>13</v>
      </c>
      <c r="K359" s="6" t="s">
        <v>125</v>
      </c>
      <c r="L359" s="6" t="s">
        <v>133</v>
      </c>
      <c r="M359" s="6" t="s">
        <v>134</v>
      </c>
    </row>
    <row r="360" spans="2:13" x14ac:dyDescent="0.25">
      <c r="B360" s="6" t="s">
        <v>106</v>
      </c>
      <c r="C360" s="3">
        <v>75.1875</v>
      </c>
      <c r="D360" s="3">
        <v>10.59375</v>
      </c>
      <c r="E360" s="3">
        <v>54</v>
      </c>
      <c r="F360" s="3"/>
      <c r="G360" s="3"/>
      <c r="H360" s="3">
        <f t="shared" si="20"/>
        <v>35.09375</v>
      </c>
      <c r="I360" s="3">
        <f t="shared" si="19"/>
        <v>40.09375</v>
      </c>
      <c r="J360" s="2" t="s">
        <v>13</v>
      </c>
      <c r="K360" s="6" t="s">
        <v>125</v>
      </c>
      <c r="L360" s="6" t="s">
        <v>133</v>
      </c>
      <c r="M360" s="6" t="s">
        <v>134</v>
      </c>
    </row>
    <row r="361" spans="2:13" x14ac:dyDescent="0.25">
      <c r="B361" s="6" t="s">
        <v>106</v>
      </c>
      <c r="C361" s="3">
        <v>76.1875</v>
      </c>
      <c r="D361" s="3">
        <v>10.59375</v>
      </c>
      <c r="E361" s="3">
        <v>55</v>
      </c>
      <c r="F361" s="3"/>
      <c r="G361" s="3"/>
      <c r="H361" s="3">
        <f t="shared" si="20"/>
        <v>36.09375</v>
      </c>
      <c r="I361" s="3">
        <f t="shared" si="19"/>
        <v>40.09375</v>
      </c>
      <c r="J361" s="2" t="s">
        <v>13</v>
      </c>
      <c r="K361" s="6" t="s">
        <v>125</v>
      </c>
      <c r="L361" s="6" t="s">
        <v>133</v>
      </c>
      <c r="M361" s="6" t="s">
        <v>134</v>
      </c>
    </row>
    <row r="362" spans="2:13" x14ac:dyDescent="0.25">
      <c r="B362" s="6" t="s">
        <v>106</v>
      </c>
      <c r="C362" s="3">
        <v>77.1875</v>
      </c>
      <c r="D362" s="3">
        <v>10.59375</v>
      </c>
      <c r="E362" s="3">
        <v>56</v>
      </c>
      <c r="F362" s="3"/>
      <c r="G362" s="3"/>
      <c r="H362" s="3">
        <f t="shared" si="20"/>
        <v>37.09375</v>
      </c>
      <c r="I362" s="3">
        <f t="shared" si="19"/>
        <v>40.09375</v>
      </c>
      <c r="J362" s="2" t="s">
        <v>13</v>
      </c>
      <c r="K362" s="6" t="s">
        <v>125</v>
      </c>
      <c r="L362" s="6" t="s">
        <v>133</v>
      </c>
      <c r="M362" s="6" t="s">
        <v>134</v>
      </c>
    </row>
    <row r="363" spans="2:13" x14ac:dyDescent="0.25">
      <c r="B363" s="6" t="s">
        <v>106</v>
      </c>
      <c r="C363" s="3">
        <v>78.1875</v>
      </c>
      <c r="D363" s="3">
        <v>10.59375</v>
      </c>
      <c r="E363" s="3">
        <v>57</v>
      </c>
      <c r="F363" s="3"/>
      <c r="G363" s="3"/>
      <c r="H363" s="3">
        <f t="shared" si="20"/>
        <v>38.09375</v>
      </c>
      <c r="I363" s="3">
        <f t="shared" si="19"/>
        <v>40.09375</v>
      </c>
      <c r="J363" s="2" t="s">
        <v>13</v>
      </c>
      <c r="K363" s="6" t="s">
        <v>125</v>
      </c>
      <c r="L363" s="6" t="s">
        <v>133</v>
      </c>
      <c r="M363" s="6" t="s">
        <v>134</v>
      </c>
    </row>
    <row r="364" spans="2:13" x14ac:dyDescent="0.25">
      <c r="B364" s="6" t="s">
        <v>106</v>
      </c>
      <c r="C364" s="3">
        <v>79.1875</v>
      </c>
      <c r="D364" s="3">
        <v>10.59375</v>
      </c>
      <c r="E364" s="3">
        <v>58</v>
      </c>
      <c r="F364" s="3"/>
      <c r="G364" s="3"/>
      <c r="H364" s="3">
        <f t="shared" si="20"/>
        <v>39.09375</v>
      </c>
      <c r="I364" s="3">
        <f t="shared" si="19"/>
        <v>40.09375</v>
      </c>
      <c r="J364" s="2" t="s">
        <v>13</v>
      </c>
      <c r="K364" s="6" t="s">
        <v>125</v>
      </c>
      <c r="L364" s="6" t="s">
        <v>133</v>
      </c>
      <c r="M364" s="6" t="s">
        <v>134</v>
      </c>
    </row>
    <row r="365" spans="2:13" x14ac:dyDescent="0.25">
      <c r="B365" s="6" t="s">
        <v>106</v>
      </c>
      <c r="C365" s="3">
        <v>80.1875</v>
      </c>
      <c r="D365" s="3">
        <v>10.59375</v>
      </c>
      <c r="E365" s="3">
        <v>59</v>
      </c>
      <c r="F365" s="3"/>
      <c r="G365" s="3"/>
      <c r="H365" s="3">
        <f t="shared" si="20"/>
        <v>40.09375</v>
      </c>
      <c r="I365" s="3">
        <f t="shared" si="19"/>
        <v>40.09375</v>
      </c>
      <c r="J365" s="2" t="s">
        <v>12</v>
      </c>
      <c r="K365" s="6" t="s">
        <v>125</v>
      </c>
      <c r="L365" s="6" t="s">
        <v>133</v>
      </c>
      <c r="M365" s="6" t="s">
        <v>134</v>
      </c>
    </row>
    <row r="366" spans="2:13" x14ac:dyDescent="0.25">
      <c r="B366" s="6" t="s">
        <v>106</v>
      </c>
      <c r="C366" s="3">
        <v>81.1875</v>
      </c>
      <c r="D366" s="3">
        <v>10.59375</v>
      </c>
      <c r="E366" s="3">
        <v>60</v>
      </c>
      <c r="F366" s="3"/>
      <c r="G366" s="3"/>
      <c r="H366" s="3">
        <f t="shared" si="20"/>
        <v>41.09375</v>
      </c>
      <c r="I366" s="3">
        <f t="shared" si="19"/>
        <v>40.09375</v>
      </c>
      <c r="J366" s="2" t="s">
        <v>12</v>
      </c>
      <c r="K366" s="6" t="s">
        <v>125</v>
      </c>
      <c r="L366" s="6" t="s">
        <v>133</v>
      </c>
      <c r="M366" s="6" t="s">
        <v>134</v>
      </c>
    </row>
    <row r="367" spans="2:13" x14ac:dyDescent="0.25">
      <c r="B367" s="6" t="s">
        <v>106</v>
      </c>
      <c r="C367" s="3">
        <v>82.1875</v>
      </c>
      <c r="D367" s="3">
        <v>10.59375</v>
      </c>
      <c r="E367" s="3">
        <v>61</v>
      </c>
      <c r="F367" s="3"/>
      <c r="G367" s="3"/>
      <c r="H367" s="3">
        <f t="shared" si="20"/>
        <v>42.09375</v>
      </c>
      <c r="I367" s="3">
        <f t="shared" si="19"/>
        <v>40.09375</v>
      </c>
      <c r="J367" s="2" t="s">
        <v>13</v>
      </c>
      <c r="K367" s="6" t="s">
        <v>125</v>
      </c>
      <c r="L367" s="6" t="s">
        <v>133</v>
      </c>
      <c r="M367" s="6" t="s">
        <v>134</v>
      </c>
    </row>
    <row r="368" spans="2:13" x14ac:dyDescent="0.25">
      <c r="B368" s="6" t="s">
        <v>106</v>
      </c>
      <c r="C368" s="3">
        <v>83.1875</v>
      </c>
      <c r="D368" s="3">
        <v>10.59375</v>
      </c>
      <c r="E368" s="3">
        <v>62</v>
      </c>
      <c r="F368" s="3"/>
      <c r="G368" s="3"/>
      <c r="H368" s="3">
        <f t="shared" si="20"/>
        <v>43.09375</v>
      </c>
      <c r="I368" s="3">
        <f t="shared" si="19"/>
        <v>40.09375</v>
      </c>
      <c r="J368" s="2" t="s">
        <v>13</v>
      </c>
      <c r="K368" s="6" t="s">
        <v>125</v>
      </c>
      <c r="L368" s="6" t="s">
        <v>133</v>
      </c>
      <c r="M368" s="6" t="s">
        <v>134</v>
      </c>
    </row>
    <row r="369" spans="2:13" x14ac:dyDescent="0.25">
      <c r="B369" s="6" t="s">
        <v>106</v>
      </c>
      <c r="C369" s="3">
        <v>84.1875</v>
      </c>
      <c r="D369" s="3">
        <v>10.59375</v>
      </c>
      <c r="E369" s="3">
        <v>63</v>
      </c>
      <c r="F369" s="3"/>
      <c r="G369" s="3"/>
      <c r="H369" s="3">
        <f t="shared" si="20"/>
        <v>44.09375</v>
      </c>
      <c r="I369" s="3">
        <f t="shared" si="19"/>
        <v>40.09375</v>
      </c>
      <c r="J369" s="2" t="s">
        <v>12</v>
      </c>
      <c r="K369" s="6" t="s">
        <v>125</v>
      </c>
      <c r="L369" s="6" t="s">
        <v>133</v>
      </c>
      <c r="M369" s="6" t="s">
        <v>134</v>
      </c>
    </row>
    <row r="370" spans="2:13" x14ac:dyDescent="0.25">
      <c r="B370" s="6" t="s">
        <v>106</v>
      </c>
      <c r="C370" s="3">
        <v>85.1875</v>
      </c>
      <c r="D370" s="3">
        <v>10.59375</v>
      </c>
      <c r="E370" s="3">
        <v>64</v>
      </c>
      <c r="F370" s="3"/>
      <c r="G370" s="3"/>
      <c r="H370" s="3">
        <f t="shared" si="20"/>
        <v>45.09375</v>
      </c>
      <c r="I370" s="3">
        <f t="shared" si="19"/>
        <v>40.09375</v>
      </c>
      <c r="J370" s="2" t="s">
        <v>13</v>
      </c>
      <c r="K370" s="6" t="s">
        <v>125</v>
      </c>
      <c r="L370" s="6" t="s">
        <v>133</v>
      </c>
      <c r="M370" s="6" t="s">
        <v>134</v>
      </c>
    </row>
    <row r="371" spans="2:13" x14ac:dyDescent="0.25">
      <c r="B371" s="6" t="s">
        <v>106</v>
      </c>
      <c r="C371" s="3">
        <v>86.1875</v>
      </c>
      <c r="D371" s="3">
        <v>10.59375</v>
      </c>
      <c r="E371" s="3">
        <v>65</v>
      </c>
      <c r="F371" s="3"/>
      <c r="G371" s="3"/>
      <c r="H371" s="3">
        <f t="shared" si="20"/>
        <v>46.09375</v>
      </c>
      <c r="I371" s="3">
        <f t="shared" si="19"/>
        <v>40.09375</v>
      </c>
      <c r="J371" s="2" t="s">
        <v>13</v>
      </c>
      <c r="K371" s="6" t="s">
        <v>125</v>
      </c>
      <c r="L371" s="6" t="s">
        <v>133</v>
      </c>
      <c r="M371" s="6" t="s">
        <v>134</v>
      </c>
    </row>
    <row r="372" spans="2:13" x14ac:dyDescent="0.25">
      <c r="B372" s="6" t="s">
        <v>106</v>
      </c>
      <c r="C372" s="3">
        <v>87.1875</v>
      </c>
      <c r="D372" s="3">
        <v>10.59375</v>
      </c>
      <c r="E372" s="3">
        <v>66</v>
      </c>
      <c r="F372" s="3"/>
      <c r="G372" s="3"/>
      <c r="H372" s="3">
        <f t="shared" si="20"/>
        <v>47.09375</v>
      </c>
      <c r="I372" s="3">
        <f t="shared" si="19"/>
        <v>40.09375</v>
      </c>
      <c r="J372" s="2" t="s">
        <v>13</v>
      </c>
      <c r="K372" s="6" t="s">
        <v>125</v>
      </c>
      <c r="L372" s="6" t="s">
        <v>133</v>
      </c>
      <c r="M372" s="6" t="s">
        <v>134</v>
      </c>
    </row>
    <row r="373" spans="2:13" x14ac:dyDescent="0.25">
      <c r="B373" s="6" t="s">
        <v>106</v>
      </c>
      <c r="C373" s="3">
        <v>88.1875</v>
      </c>
      <c r="D373" s="3">
        <v>10.59375</v>
      </c>
      <c r="E373" s="3">
        <v>67</v>
      </c>
      <c r="F373" s="3"/>
      <c r="G373" s="3"/>
      <c r="H373" s="3">
        <f t="shared" si="20"/>
        <v>48.09375</v>
      </c>
      <c r="I373" s="3">
        <f t="shared" si="19"/>
        <v>40.09375</v>
      </c>
      <c r="J373" s="2" t="s">
        <v>13</v>
      </c>
      <c r="K373" s="6" t="s">
        <v>125</v>
      </c>
      <c r="L373" s="6" t="s">
        <v>133</v>
      </c>
      <c r="M373" s="6" t="s">
        <v>134</v>
      </c>
    </row>
    <row r="374" spans="2:13" x14ac:dyDescent="0.25">
      <c r="B374" s="6">
        <v>250</v>
      </c>
      <c r="C374" s="3">
        <v>36.1875</v>
      </c>
      <c r="D374" s="3">
        <v>10.84375</v>
      </c>
      <c r="E374" s="3">
        <v>14.5</v>
      </c>
      <c r="F374" s="3"/>
      <c r="G374" s="3"/>
      <c r="H374" s="3">
        <f>C374*0.5</f>
        <v>18.09375</v>
      </c>
      <c r="I374" s="3">
        <f t="shared" si="16"/>
        <v>18.09375</v>
      </c>
      <c r="J374" s="2" t="s">
        <v>12</v>
      </c>
      <c r="K374" s="6" t="s">
        <v>126</v>
      </c>
      <c r="L374" s="6" t="s">
        <v>133</v>
      </c>
      <c r="M374" s="6" t="s">
        <v>134</v>
      </c>
    </row>
    <row r="375" spans="2:13" x14ac:dyDescent="0.25">
      <c r="B375" s="6">
        <v>250</v>
      </c>
      <c r="C375" s="3">
        <v>37.1875</v>
      </c>
      <c r="D375" s="3">
        <v>10.84375</v>
      </c>
      <c r="E375" s="3">
        <v>15.5</v>
      </c>
      <c r="F375" s="3"/>
      <c r="G375" s="3"/>
      <c r="H375" s="3">
        <f t="shared" ref="H375:H396" si="21">C375*0.5</f>
        <v>18.59375</v>
      </c>
      <c r="I375" s="3">
        <f t="shared" si="16"/>
        <v>18.59375</v>
      </c>
      <c r="J375" s="2" t="s">
        <v>12</v>
      </c>
      <c r="K375" s="6" t="s">
        <v>126</v>
      </c>
      <c r="L375" s="6" t="s">
        <v>133</v>
      </c>
      <c r="M375" s="6" t="s">
        <v>134</v>
      </c>
    </row>
    <row r="376" spans="2:13" x14ac:dyDescent="0.25">
      <c r="B376" s="6">
        <v>250</v>
      </c>
      <c r="C376" s="3">
        <v>38.1875</v>
      </c>
      <c r="D376" s="3">
        <v>10.84375</v>
      </c>
      <c r="E376" s="3">
        <v>16.5</v>
      </c>
      <c r="F376" s="3"/>
      <c r="G376" s="3"/>
      <c r="H376" s="3">
        <f t="shared" si="21"/>
        <v>19.09375</v>
      </c>
      <c r="I376" s="3">
        <f t="shared" si="16"/>
        <v>19.09375</v>
      </c>
      <c r="J376" s="2" t="s">
        <v>12</v>
      </c>
      <c r="K376" s="6" t="s">
        <v>126</v>
      </c>
      <c r="L376" s="6" t="s">
        <v>133</v>
      </c>
      <c r="M376" s="6" t="s">
        <v>134</v>
      </c>
    </row>
    <row r="377" spans="2:13" x14ac:dyDescent="0.25">
      <c r="B377" s="6">
        <v>250</v>
      </c>
      <c r="C377" s="3">
        <v>39.1875</v>
      </c>
      <c r="D377" s="3">
        <v>10.84375</v>
      </c>
      <c r="E377" s="3">
        <v>17.5</v>
      </c>
      <c r="F377" s="3"/>
      <c r="G377" s="3"/>
      <c r="H377" s="3">
        <f t="shared" si="21"/>
        <v>19.59375</v>
      </c>
      <c r="I377" s="3">
        <f t="shared" si="16"/>
        <v>19.59375</v>
      </c>
      <c r="J377" s="2" t="s">
        <v>12</v>
      </c>
      <c r="K377" s="6" t="s">
        <v>126</v>
      </c>
      <c r="L377" s="6" t="s">
        <v>133</v>
      </c>
      <c r="M377" s="6" t="s">
        <v>134</v>
      </c>
    </row>
    <row r="378" spans="2:13" x14ac:dyDescent="0.25">
      <c r="B378" s="6">
        <v>250</v>
      </c>
      <c r="C378" s="3">
        <v>40.1875</v>
      </c>
      <c r="D378" s="3">
        <v>10.84375</v>
      </c>
      <c r="E378" s="3">
        <v>18.5</v>
      </c>
      <c r="F378" s="3"/>
      <c r="G378" s="3"/>
      <c r="H378" s="3">
        <f t="shared" si="21"/>
        <v>20.09375</v>
      </c>
      <c r="I378" s="3">
        <f t="shared" si="16"/>
        <v>20.09375</v>
      </c>
      <c r="J378" s="2" t="s">
        <v>12</v>
      </c>
      <c r="K378" s="6" t="s">
        <v>126</v>
      </c>
      <c r="L378" s="6" t="s">
        <v>133</v>
      </c>
      <c r="M378" s="6" t="s">
        <v>134</v>
      </c>
    </row>
    <row r="379" spans="2:13" x14ac:dyDescent="0.25">
      <c r="B379" s="6">
        <v>250</v>
      </c>
      <c r="C379" s="3">
        <v>41.1875</v>
      </c>
      <c r="D379" s="3">
        <v>10.84375</v>
      </c>
      <c r="E379" s="3">
        <v>19.5</v>
      </c>
      <c r="F379" s="3"/>
      <c r="G379" s="3"/>
      <c r="H379" s="3">
        <f t="shared" si="21"/>
        <v>20.59375</v>
      </c>
      <c r="I379" s="3">
        <f t="shared" si="16"/>
        <v>20.59375</v>
      </c>
      <c r="J379" s="2" t="s">
        <v>12</v>
      </c>
      <c r="K379" s="6" t="s">
        <v>126</v>
      </c>
      <c r="L379" s="6" t="s">
        <v>133</v>
      </c>
      <c r="M379" s="6" t="s">
        <v>134</v>
      </c>
    </row>
    <row r="380" spans="2:13" x14ac:dyDescent="0.25">
      <c r="B380" s="6">
        <v>250</v>
      </c>
      <c r="C380" s="3">
        <v>42.1875</v>
      </c>
      <c r="D380" s="3">
        <v>10.84375</v>
      </c>
      <c r="E380" s="3">
        <v>20.5</v>
      </c>
      <c r="F380" s="3"/>
      <c r="G380" s="3"/>
      <c r="H380" s="3">
        <f t="shared" si="21"/>
        <v>21.09375</v>
      </c>
      <c r="I380" s="3">
        <f t="shared" si="16"/>
        <v>21.09375</v>
      </c>
      <c r="J380" s="2" t="s">
        <v>12</v>
      </c>
      <c r="K380" s="6" t="s">
        <v>126</v>
      </c>
      <c r="L380" s="6" t="s">
        <v>133</v>
      </c>
      <c r="M380" s="6" t="s">
        <v>134</v>
      </c>
    </row>
    <row r="381" spans="2:13" x14ac:dyDescent="0.25">
      <c r="B381" s="6">
        <v>250</v>
      </c>
      <c r="C381" s="3">
        <v>43.1875</v>
      </c>
      <c r="D381" s="3">
        <v>10.84375</v>
      </c>
      <c r="E381" s="3">
        <v>21.5</v>
      </c>
      <c r="F381" s="3"/>
      <c r="G381" s="3"/>
      <c r="H381" s="3">
        <f t="shared" si="21"/>
        <v>21.59375</v>
      </c>
      <c r="I381" s="3">
        <f t="shared" si="16"/>
        <v>21.59375</v>
      </c>
      <c r="J381" s="2" t="s">
        <v>12</v>
      </c>
      <c r="K381" s="6" t="s">
        <v>126</v>
      </c>
      <c r="L381" s="6" t="s">
        <v>133</v>
      </c>
      <c r="M381" s="6" t="s">
        <v>134</v>
      </c>
    </row>
    <row r="382" spans="2:13" x14ac:dyDescent="0.25">
      <c r="B382" s="6">
        <v>250</v>
      </c>
      <c r="C382" s="3">
        <v>44.1875</v>
      </c>
      <c r="D382" s="3">
        <v>10.84375</v>
      </c>
      <c r="E382" s="3">
        <v>22.5</v>
      </c>
      <c r="F382" s="3"/>
      <c r="G382" s="3"/>
      <c r="H382" s="3">
        <f t="shared" si="21"/>
        <v>22.09375</v>
      </c>
      <c r="I382" s="3">
        <f t="shared" si="16"/>
        <v>22.09375</v>
      </c>
      <c r="J382" s="2" t="s">
        <v>12</v>
      </c>
      <c r="K382" s="6" t="s">
        <v>126</v>
      </c>
      <c r="L382" s="6" t="s">
        <v>133</v>
      </c>
      <c r="M382" s="6" t="s">
        <v>134</v>
      </c>
    </row>
    <row r="383" spans="2:13" x14ac:dyDescent="0.25">
      <c r="B383" s="6">
        <v>250</v>
      </c>
      <c r="C383" s="3">
        <v>45.1875</v>
      </c>
      <c r="D383" s="3">
        <v>10.84375</v>
      </c>
      <c r="E383" s="3">
        <v>23.5</v>
      </c>
      <c r="F383" s="3"/>
      <c r="G383" s="3"/>
      <c r="H383" s="3">
        <f t="shared" si="21"/>
        <v>22.59375</v>
      </c>
      <c r="I383" s="3">
        <f t="shared" si="16"/>
        <v>22.59375</v>
      </c>
      <c r="J383" s="2" t="s">
        <v>12</v>
      </c>
      <c r="K383" s="6" t="s">
        <v>126</v>
      </c>
      <c r="L383" s="6" t="s">
        <v>133</v>
      </c>
      <c r="M383" s="6" t="s">
        <v>134</v>
      </c>
    </row>
    <row r="384" spans="2:13" x14ac:dyDescent="0.25">
      <c r="B384" s="6">
        <v>250</v>
      </c>
      <c r="C384" s="3">
        <v>46.1875</v>
      </c>
      <c r="D384" s="3">
        <v>10.84375</v>
      </c>
      <c r="E384" s="3">
        <v>24.5</v>
      </c>
      <c r="F384" s="3"/>
      <c r="G384" s="3"/>
      <c r="H384" s="3">
        <f t="shared" si="21"/>
        <v>23.09375</v>
      </c>
      <c r="I384" s="3">
        <f t="shared" si="16"/>
        <v>23.09375</v>
      </c>
      <c r="J384" s="2" t="s">
        <v>12</v>
      </c>
      <c r="K384" s="6" t="s">
        <v>126</v>
      </c>
      <c r="L384" s="6" t="s">
        <v>133</v>
      </c>
      <c r="M384" s="6" t="s">
        <v>134</v>
      </c>
    </row>
    <row r="385" spans="2:13" x14ac:dyDescent="0.25">
      <c r="B385" s="6">
        <v>250</v>
      </c>
      <c r="C385" s="3">
        <v>47.1875</v>
      </c>
      <c r="D385" s="3">
        <v>10.84375</v>
      </c>
      <c r="E385" s="3">
        <v>25.5</v>
      </c>
      <c r="F385" s="3"/>
      <c r="G385" s="3"/>
      <c r="H385" s="3">
        <f t="shared" si="21"/>
        <v>23.59375</v>
      </c>
      <c r="I385" s="3">
        <f t="shared" si="16"/>
        <v>23.59375</v>
      </c>
      <c r="J385" s="2" t="s">
        <v>12</v>
      </c>
      <c r="K385" s="6" t="s">
        <v>126</v>
      </c>
      <c r="L385" s="6" t="s">
        <v>133</v>
      </c>
      <c r="M385" s="6" t="s">
        <v>134</v>
      </c>
    </row>
    <row r="386" spans="2:13" x14ac:dyDescent="0.25">
      <c r="B386" s="6">
        <v>250</v>
      </c>
      <c r="C386" s="3">
        <v>48.1875</v>
      </c>
      <c r="D386" s="3">
        <v>10.84375</v>
      </c>
      <c r="E386" s="3">
        <v>26.5</v>
      </c>
      <c r="F386" s="3"/>
      <c r="G386" s="3"/>
      <c r="H386" s="3">
        <f t="shared" si="21"/>
        <v>24.09375</v>
      </c>
      <c r="I386" s="3">
        <f t="shared" si="16"/>
        <v>24.09375</v>
      </c>
      <c r="J386" s="2" t="s">
        <v>12</v>
      </c>
      <c r="K386" s="6" t="s">
        <v>126</v>
      </c>
      <c r="L386" s="6" t="s">
        <v>133</v>
      </c>
      <c r="M386" s="6" t="s">
        <v>134</v>
      </c>
    </row>
    <row r="387" spans="2:13" x14ac:dyDescent="0.25">
      <c r="B387" s="6">
        <v>250</v>
      </c>
      <c r="C387" s="3">
        <v>49.1875</v>
      </c>
      <c r="D387" s="3">
        <v>10.84375</v>
      </c>
      <c r="E387" s="3">
        <v>27.5</v>
      </c>
      <c r="F387" s="3"/>
      <c r="G387" s="3"/>
      <c r="H387" s="3">
        <f t="shared" si="21"/>
        <v>24.59375</v>
      </c>
      <c r="I387" s="3">
        <f t="shared" si="16"/>
        <v>24.59375</v>
      </c>
      <c r="J387" s="2" t="s">
        <v>12</v>
      </c>
      <c r="K387" s="6" t="s">
        <v>126</v>
      </c>
      <c r="L387" s="6" t="s">
        <v>133</v>
      </c>
      <c r="M387" s="6" t="s">
        <v>134</v>
      </c>
    </row>
    <row r="388" spans="2:13" x14ac:dyDescent="0.25">
      <c r="B388" s="6">
        <v>250</v>
      </c>
      <c r="C388" s="3">
        <v>50.1875</v>
      </c>
      <c r="D388" s="3">
        <v>10.84375</v>
      </c>
      <c r="E388" s="3">
        <v>28.5</v>
      </c>
      <c r="F388" s="3"/>
      <c r="G388" s="3"/>
      <c r="H388" s="3">
        <f t="shared" si="21"/>
        <v>25.09375</v>
      </c>
      <c r="I388" s="3">
        <f t="shared" si="16"/>
        <v>25.09375</v>
      </c>
      <c r="J388" s="2" t="s">
        <v>12</v>
      </c>
      <c r="K388" s="6" t="s">
        <v>126</v>
      </c>
      <c r="L388" s="6" t="s">
        <v>133</v>
      </c>
      <c r="M388" s="6" t="s">
        <v>134</v>
      </c>
    </row>
    <row r="389" spans="2:13" x14ac:dyDescent="0.25">
      <c r="B389" s="6">
        <v>250</v>
      </c>
      <c r="C389" s="3">
        <v>51.1875</v>
      </c>
      <c r="D389" s="3">
        <v>10.84375</v>
      </c>
      <c r="E389" s="3">
        <v>29.5</v>
      </c>
      <c r="F389" s="3"/>
      <c r="G389" s="3"/>
      <c r="H389" s="3">
        <f t="shared" si="21"/>
        <v>25.59375</v>
      </c>
      <c r="I389" s="3">
        <f t="shared" si="16"/>
        <v>25.59375</v>
      </c>
      <c r="J389" s="2" t="s">
        <v>12</v>
      </c>
      <c r="K389" s="6" t="s">
        <v>126</v>
      </c>
      <c r="L389" s="6" t="s">
        <v>133</v>
      </c>
      <c r="M389" s="6" t="s">
        <v>134</v>
      </c>
    </row>
    <row r="390" spans="2:13" x14ac:dyDescent="0.25">
      <c r="B390" s="6">
        <v>250</v>
      </c>
      <c r="C390" s="3">
        <v>52.1875</v>
      </c>
      <c r="D390" s="3">
        <v>10.84375</v>
      </c>
      <c r="E390" s="3">
        <v>30.5</v>
      </c>
      <c r="F390" s="3"/>
      <c r="G390" s="3"/>
      <c r="H390" s="3">
        <f t="shared" si="21"/>
        <v>26.09375</v>
      </c>
      <c r="I390" s="3">
        <f t="shared" si="16"/>
        <v>26.09375</v>
      </c>
      <c r="J390" s="2" t="s">
        <v>12</v>
      </c>
      <c r="K390" s="6" t="s">
        <v>126</v>
      </c>
      <c r="L390" s="6" t="s">
        <v>133</v>
      </c>
      <c r="M390" s="6" t="s">
        <v>134</v>
      </c>
    </row>
    <row r="391" spans="2:13" x14ac:dyDescent="0.25">
      <c r="B391" s="6">
        <v>250</v>
      </c>
      <c r="C391" s="3">
        <v>53.1875</v>
      </c>
      <c r="D391" s="3">
        <v>10.84375</v>
      </c>
      <c r="E391" s="3">
        <v>31.5</v>
      </c>
      <c r="F391" s="3"/>
      <c r="G391" s="3"/>
      <c r="H391" s="3">
        <f t="shared" si="21"/>
        <v>26.59375</v>
      </c>
      <c r="I391" s="3">
        <f t="shared" si="16"/>
        <v>26.59375</v>
      </c>
      <c r="J391" s="2" t="s">
        <v>12</v>
      </c>
      <c r="K391" s="6" t="s">
        <v>126</v>
      </c>
      <c r="L391" s="6" t="s">
        <v>133</v>
      </c>
      <c r="M391" s="6" t="s">
        <v>134</v>
      </c>
    </row>
    <row r="392" spans="2:13" x14ac:dyDescent="0.25">
      <c r="B392" s="6">
        <v>250</v>
      </c>
      <c r="C392" s="3">
        <v>54.1875</v>
      </c>
      <c r="D392" s="3">
        <v>10.84375</v>
      </c>
      <c r="E392" s="3">
        <v>32.5</v>
      </c>
      <c r="F392" s="3"/>
      <c r="G392" s="3"/>
      <c r="H392" s="3">
        <f t="shared" si="21"/>
        <v>27.09375</v>
      </c>
      <c r="I392" s="3">
        <f t="shared" si="16"/>
        <v>27.09375</v>
      </c>
      <c r="J392" s="2" t="s">
        <v>12</v>
      </c>
      <c r="K392" s="6" t="s">
        <v>126</v>
      </c>
      <c r="L392" s="6" t="s">
        <v>133</v>
      </c>
      <c r="M392" s="6" t="s">
        <v>134</v>
      </c>
    </row>
    <row r="393" spans="2:13" x14ac:dyDescent="0.25">
      <c r="B393" s="6">
        <v>250</v>
      </c>
      <c r="C393" s="3">
        <v>55.1875</v>
      </c>
      <c r="D393" s="3">
        <v>10.84375</v>
      </c>
      <c r="E393" s="3">
        <v>33.5</v>
      </c>
      <c r="F393" s="3"/>
      <c r="G393" s="3"/>
      <c r="H393" s="3">
        <f t="shared" si="21"/>
        <v>27.59375</v>
      </c>
      <c r="I393" s="3">
        <f t="shared" si="16"/>
        <v>27.59375</v>
      </c>
      <c r="J393" s="2" t="s">
        <v>12</v>
      </c>
      <c r="K393" s="6" t="s">
        <v>126</v>
      </c>
      <c r="L393" s="6" t="s">
        <v>133</v>
      </c>
      <c r="M393" s="6" t="s">
        <v>134</v>
      </c>
    </row>
    <row r="394" spans="2:13" x14ac:dyDescent="0.25">
      <c r="B394" s="6">
        <v>250</v>
      </c>
      <c r="C394" s="3">
        <v>56.1875</v>
      </c>
      <c r="D394" s="3">
        <v>10.84375</v>
      </c>
      <c r="E394" s="3">
        <v>34.5</v>
      </c>
      <c r="F394" s="3"/>
      <c r="G394" s="3"/>
      <c r="H394" s="3">
        <f t="shared" si="21"/>
        <v>28.09375</v>
      </c>
      <c r="I394" s="3">
        <f t="shared" si="16"/>
        <v>28.09375</v>
      </c>
      <c r="J394" s="2" t="s">
        <v>12</v>
      </c>
      <c r="K394" s="6" t="s">
        <v>126</v>
      </c>
      <c r="L394" s="6" t="s">
        <v>133</v>
      </c>
      <c r="M394" s="6" t="s">
        <v>134</v>
      </c>
    </row>
    <row r="395" spans="2:13" x14ac:dyDescent="0.25">
      <c r="B395" s="6">
        <v>250</v>
      </c>
      <c r="C395" s="3">
        <v>57.1875</v>
      </c>
      <c r="D395" s="3">
        <v>10.84375</v>
      </c>
      <c r="E395" s="3">
        <v>35.5</v>
      </c>
      <c r="F395" s="3"/>
      <c r="G395" s="3"/>
      <c r="H395" s="3">
        <f t="shared" si="21"/>
        <v>28.59375</v>
      </c>
      <c r="I395" s="3">
        <f t="shared" si="16"/>
        <v>28.59375</v>
      </c>
      <c r="J395" s="2" t="s">
        <v>12</v>
      </c>
      <c r="K395" s="6" t="s">
        <v>126</v>
      </c>
      <c r="L395" s="6" t="s">
        <v>133</v>
      </c>
      <c r="M395" s="6" t="s">
        <v>134</v>
      </c>
    </row>
    <row r="396" spans="2:13" x14ac:dyDescent="0.25">
      <c r="B396" s="6">
        <v>250</v>
      </c>
      <c r="C396" s="3">
        <v>58.1875</v>
      </c>
      <c r="D396" s="3">
        <v>10.84375</v>
      </c>
      <c r="E396" s="3">
        <v>36.5</v>
      </c>
      <c r="F396" s="3"/>
      <c r="G396" s="3"/>
      <c r="H396" s="3">
        <f t="shared" si="21"/>
        <v>29.09375</v>
      </c>
      <c r="I396" s="3">
        <f t="shared" si="16"/>
        <v>29.09375</v>
      </c>
      <c r="J396" s="2" t="s">
        <v>12</v>
      </c>
      <c r="K396" s="6" t="s">
        <v>126</v>
      </c>
      <c r="L396" s="6" t="s">
        <v>133</v>
      </c>
      <c r="M396" s="6" t="s">
        <v>134</v>
      </c>
    </row>
    <row r="397" spans="2:13" x14ac:dyDescent="0.25">
      <c r="B397" s="6">
        <v>250</v>
      </c>
      <c r="C397" s="3">
        <v>59.1875</v>
      </c>
      <c r="D397" s="3">
        <v>10.84375</v>
      </c>
      <c r="E397" s="3">
        <v>37.5</v>
      </c>
      <c r="F397" s="3"/>
      <c r="G397" s="3"/>
      <c r="H397" s="3">
        <f>C397-40.09375</f>
        <v>19.09375</v>
      </c>
      <c r="I397" s="3">
        <f t="shared" si="16"/>
        <v>40.09375</v>
      </c>
      <c r="J397" s="2" t="s">
        <v>13</v>
      </c>
      <c r="K397" s="6" t="s">
        <v>126</v>
      </c>
      <c r="L397" s="6" t="s">
        <v>133</v>
      </c>
      <c r="M397" s="6" t="s">
        <v>134</v>
      </c>
    </row>
    <row r="398" spans="2:13" x14ac:dyDescent="0.25">
      <c r="B398" s="6">
        <v>250</v>
      </c>
      <c r="C398" s="3">
        <v>60.1875</v>
      </c>
      <c r="D398" s="3">
        <v>10.84375</v>
      </c>
      <c r="E398" s="3">
        <v>38.5</v>
      </c>
      <c r="F398" s="3"/>
      <c r="G398" s="3"/>
      <c r="H398" s="3">
        <f t="shared" ref="H398:H514" si="22">C398-40.09375</f>
        <v>20.09375</v>
      </c>
      <c r="I398" s="3">
        <f t="shared" si="16"/>
        <v>40.09375</v>
      </c>
      <c r="J398" s="2" t="s">
        <v>13</v>
      </c>
      <c r="K398" s="6" t="s">
        <v>126</v>
      </c>
      <c r="L398" s="6" t="s">
        <v>133</v>
      </c>
      <c r="M398" s="6" t="s">
        <v>134</v>
      </c>
    </row>
    <row r="399" spans="2:13" x14ac:dyDescent="0.25">
      <c r="B399" s="6">
        <v>250</v>
      </c>
      <c r="C399" s="3">
        <v>61.1875</v>
      </c>
      <c r="D399" s="3">
        <v>10.84375</v>
      </c>
      <c r="E399" s="3">
        <v>39.5</v>
      </c>
      <c r="F399" s="3"/>
      <c r="G399" s="3"/>
      <c r="H399" s="3">
        <f t="shared" si="22"/>
        <v>21.09375</v>
      </c>
      <c r="I399" s="3">
        <f t="shared" si="16"/>
        <v>40.09375</v>
      </c>
      <c r="J399" s="2" t="s">
        <v>13</v>
      </c>
      <c r="K399" s="6" t="s">
        <v>126</v>
      </c>
      <c r="L399" s="6" t="s">
        <v>133</v>
      </c>
      <c r="M399" s="6" t="s">
        <v>134</v>
      </c>
    </row>
    <row r="400" spans="2:13" x14ac:dyDescent="0.25">
      <c r="B400" s="6">
        <v>250</v>
      </c>
      <c r="C400" s="3">
        <v>62.1875</v>
      </c>
      <c r="D400" s="3">
        <v>10.84375</v>
      </c>
      <c r="E400" s="3">
        <v>40.5</v>
      </c>
      <c r="F400" s="3"/>
      <c r="G400" s="3"/>
      <c r="H400" s="3">
        <f t="shared" si="22"/>
        <v>22.09375</v>
      </c>
      <c r="I400" s="3">
        <f t="shared" si="16"/>
        <v>40.09375</v>
      </c>
      <c r="J400" s="2" t="s">
        <v>13</v>
      </c>
      <c r="K400" s="6" t="s">
        <v>126</v>
      </c>
      <c r="L400" s="6" t="s">
        <v>133</v>
      </c>
      <c r="M400" s="6" t="s">
        <v>134</v>
      </c>
    </row>
    <row r="401" spans="2:13" x14ac:dyDescent="0.25">
      <c r="B401" s="6">
        <v>250</v>
      </c>
      <c r="C401" s="3">
        <v>63.1875</v>
      </c>
      <c r="D401" s="3">
        <v>10.84375</v>
      </c>
      <c r="E401" s="3">
        <v>41.5</v>
      </c>
      <c r="F401" s="3"/>
      <c r="G401" s="3"/>
      <c r="H401" s="3">
        <f t="shared" si="22"/>
        <v>23.09375</v>
      </c>
      <c r="I401" s="3">
        <f t="shared" si="16"/>
        <v>40.09375</v>
      </c>
      <c r="J401" s="2" t="s">
        <v>13</v>
      </c>
      <c r="K401" s="6" t="s">
        <v>126</v>
      </c>
      <c r="L401" s="6" t="s">
        <v>133</v>
      </c>
      <c r="M401" s="6" t="s">
        <v>134</v>
      </c>
    </row>
    <row r="402" spans="2:13" x14ac:dyDescent="0.25">
      <c r="B402" s="6">
        <v>250</v>
      </c>
      <c r="C402" s="3">
        <v>64.1875</v>
      </c>
      <c r="D402" s="3">
        <v>10.84375</v>
      </c>
      <c r="E402" s="3">
        <v>42.5</v>
      </c>
      <c r="F402" s="3"/>
      <c r="G402" s="3"/>
      <c r="H402" s="3">
        <f t="shared" si="22"/>
        <v>24.09375</v>
      </c>
      <c r="I402" s="3">
        <f t="shared" si="16"/>
        <v>40.09375</v>
      </c>
      <c r="J402" s="2" t="s">
        <v>13</v>
      </c>
      <c r="K402" s="6" t="s">
        <v>126</v>
      </c>
      <c r="L402" s="6" t="s">
        <v>133</v>
      </c>
      <c r="M402" s="6" t="s">
        <v>134</v>
      </c>
    </row>
    <row r="403" spans="2:13" x14ac:dyDescent="0.25">
      <c r="B403" s="6">
        <v>250</v>
      </c>
      <c r="C403" s="3">
        <v>65.1875</v>
      </c>
      <c r="D403" s="3">
        <v>10.84375</v>
      </c>
      <c r="E403" s="3">
        <v>43.5</v>
      </c>
      <c r="F403" s="3"/>
      <c r="G403" s="3"/>
      <c r="H403" s="3">
        <f t="shared" si="22"/>
        <v>25.09375</v>
      </c>
      <c r="I403" s="3">
        <f t="shared" si="16"/>
        <v>40.09375</v>
      </c>
      <c r="J403" s="2" t="s">
        <v>13</v>
      </c>
      <c r="K403" s="6" t="s">
        <v>126</v>
      </c>
      <c r="L403" s="6" t="s">
        <v>133</v>
      </c>
      <c r="M403" s="6" t="s">
        <v>134</v>
      </c>
    </row>
    <row r="404" spans="2:13" x14ac:dyDescent="0.25">
      <c r="B404" s="6">
        <v>250</v>
      </c>
      <c r="C404" s="3">
        <v>66.1875</v>
      </c>
      <c r="D404" s="3">
        <v>10.84375</v>
      </c>
      <c r="E404" s="3">
        <v>44.5</v>
      </c>
      <c r="F404" s="3"/>
      <c r="G404" s="3"/>
      <c r="H404" s="3">
        <f t="shared" si="22"/>
        <v>26.09375</v>
      </c>
      <c r="I404" s="3">
        <f t="shared" si="16"/>
        <v>40.09375</v>
      </c>
      <c r="J404" s="2" t="s">
        <v>13</v>
      </c>
      <c r="K404" s="6" t="s">
        <v>126</v>
      </c>
      <c r="L404" s="6" t="s">
        <v>133</v>
      </c>
      <c r="M404" s="6" t="s">
        <v>134</v>
      </c>
    </row>
    <row r="405" spans="2:13" x14ac:dyDescent="0.25">
      <c r="B405" s="6">
        <v>250</v>
      </c>
      <c r="C405" s="3">
        <v>67.1875</v>
      </c>
      <c r="D405" s="3">
        <v>10.84375</v>
      </c>
      <c r="E405" s="3">
        <v>45.5</v>
      </c>
      <c r="F405" s="3"/>
      <c r="G405" s="3"/>
      <c r="H405" s="3">
        <f t="shared" si="22"/>
        <v>27.09375</v>
      </c>
      <c r="I405" s="3">
        <f t="shared" si="16"/>
        <v>40.09375</v>
      </c>
      <c r="J405" s="2" t="s">
        <v>13</v>
      </c>
      <c r="K405" s="6" t="s">
        <v>126</v>
      </c>
      <c r="L405" s="6" t="s">
        <v>133</v>
      </c>
      <c r="M405" s="6" t="s">
        <v>134</v>
      </c>
    </row>
    <row r="406" spans="2:13" x14ac:dyDescent="0.25">
      <c r="B406" s="6">
        <v>250</v>
      </c>
      <c r="C406" s="3">
        <v>68.1875</v>
      </c>
      <c r="D406" s="3">
        <v>10.84375</v>
      </c>
      <c r="E406" s="3">
        <v>46.5</v>
      </c>
      <c r="F406" s="3"/>
      <c r="G406" s="3"/>
      <c r="H406" s="3">
        <f t="shared" si="22"/>
        <v>28.09375</v>
      </c>
      <c r="I406" s="3">
        <f t="shared" si="16"/>
        <v>40.09375</v>
      </c>
      <c r="J406" s="2" t="s">
        <v>13</v>
      </c>
      <c r="K406" s="6" t="s">
        <v>126</v>
      </c>
      <c r="L406" s="6" t="s">
        <v>133</v>
      </c>
      <c r="M406" s="6" t="s">
        <v>134</v>
      </c>
    </row>
    <row r="407" spans="2:13" x14ac:dyDescent="0.25">
      <c r="B407" s="6">
        <v>250</v>
      </c>
      <c r="C407" s="3">
        <v>69.1875</v>
      </c>
      <c r="D407" s="3">
        <v>10.84375</v>
      </c>
      <c r="E407" s="3">
        <v>47.5</v>
      </c>
      <c r="F407" s="3"/>
      <c r="G407" s="3"/>
      <c r="H407" s="3">
        <f t="shared" si="22"/>
        <v>29.09375</v>
      </c>
      <c r="I407" s="3">
        <f t="shared" ref="I407:I523" si="23">C407-H407</f>
        <v>40.09375</v>
      </c>
      <c r="J407" s="2" t="s">
        <v>13</v>
      </c>
      <c r="K407" s="6" t="s">
        <v>126</v>
      </c>
      <c r="L407" s="6" t="s">
        <v>133</v>
      </c>
      <c r="M407" s="6" t="s">
        <v>134</v>
      </c>
    </row>
    <row r="408" spans="2:13" x14ac:dyDescent="0.25">
      <c r="B408" s="6">
        <v>250</v>
      </c>
      <c r="C408" s="3">
        <v>70.1875</v>
      </c>
      <c r="D408" s="3">
        <v>10.84375</v>
      </c>
      <c r="E408" s="3">
        <v>48.5</v>
      </c>
      <c r="F408" s="3"/>
      <c r="G408" s="3"/>
      <c r="H408" s="3">
        <f t="shared" si="22"/>
        <v>30.09375</v>
      </c>
      <c r="I408" s="3">
        <f t="shared" si="23"/>
        <v>40.09375</v>
      </c>
      <c r="J408" s="2" t="s">
        <v>13</v>
      </c>
      <c r="K408" s="6" t="s">
        <v>126</v>
      </c>
      <c r="L408" s="6" t="s">
        <v>133</v>
      </c>
      <c r="M408" s="6" t="s">
        <v>134</v>
      </c>
    </row>
    <row r="409" spans="2:13" x14ac:dyDescent="0.25">
      <c r="B409" s="6">
        <v>250</v>
      </c>
      <c r="C409" s="3">
        <v>71.1875</v>
      </c>
      <c r="D409" s="3">
        <v>10.84375</v>
      </c>
      <c r="E409" s="3">
        <v>49.5</v>
      </c>
      <c r="F409" s="3"/>
      <c r="G409" s="3"/>
      <c r="H409" s="3">
        <f t="shared" si="22"/>
        <v>31.09375</v>
      </c>
      <c r="I409" s="3">
        <f t="shared" si="23"/>
        <v>40.09375</v>
      </c>
      <c r="J409" s="2" t="s">
        <v>13</v>
      </c>
      <c r="K409" s="6" t="s">
        <v>126</v>
      </c>
      <c r="L409" s="6" t="s">
        <v>133</v>
      </c>
      <c r="M409" s="6" t="s">
        <v>134</v>
      </c>
    </row>
    <row r="410" spans="2:13" x14ac:dyDescent="0.25">
      <c r="B410" s="6">
        <v>250</v>
      </c>
      <c r="C410" s="3">
        <v>72.1875</v>
      </c>
      <c r="D410" s="3">
        <v>10.84375</v>
      </c>
      <c r="E410" s="3">
        <v>50.5</v>
      </c>
      <c r="F410" s="3"/>
      <c r="G410" s="3"/>
      <c r="H410" s="3">
        <f t="shared" si="22"/>
        <v>32.09375</v>
      </c>
      <c r="I410" s="3">
        <f t="shared" si="23"/>
        <v>40.09375</v>
      </c>
      <c r="J410" s="2" t="s">
        <v>13</v>
      </c>
      <c r="K410" s="6" t="s">
        <v>126</v>
      </c>
      <c r="L410" s="6" t="s">
        <v>133</v>
      </c>
      <c r="M410" s="6" t="s">
        <v>134</v>
      </c>
    </row>
    <row r="411" spans="2:13" x14ac:dyDescent="0.25">
      <c r="B411" s="6">
        <v>250</v>
      </c>
      <c r="C411" s="3">
        <v>73.1875</v>
      </c>
      <c r="D411" s="3">
        <v>10.84375</v>
      </c>
      <c r="E411" s="3">
        <v>51.5</v>
      </c>
      <c r="F411" s="3"/>
      <c r="G411" s="3"/>
      <c r="H411" s="3">
        <f t="shared" si="22"/>
        <v>33.09375</v>
      </c>
      <c r="I411" s="3">
        <f t="shared" si="23"/>
        <v>40.09375</v>
      </c>
      <c r="J411" s="2" t="s">
        <v>13</v>
      </c>
      <c r="K411" s="6" t="s">
        <v>126</v>
      </c>
      <c r="L411" s="6" t="s">
        <v>133</v>
      </c>
      <c r="M411" s="6" t="s">
        <v>134</v>
      </c>
    </row>
    <row r="412" spans="2:13" x14ac:dyDescent="0.25">
      <c r="B412" s="6">
        <v>250</v>
      </c>
      <c r="C412" s="3">
        <v>74.1875</v>
      </c>
      <c r="D412" s="3">
        <v>10.84375</v>
      </c>
      <c r="E412" s="3">
        <v>52.5</v>
      </c>
      <c r="F412" s="3"/>
      <c r="G412" s="3"/>
      <c r="H412" s="3">
        <f t="shared" si="22"/>
        <v>34.09375</v>
      </c>
      <c r="I412" s="3">
        <f t="shared" si="23"/>
        <v>40.09375</v>
      </c>
      <c r="J412" s="2" t="s">
        <v>13</v>
      </c>
      <c r="K412" s="6" t="s">
        <v>126</v>
      </c>
      <c r="L412" s="6" t="s">
        <v>133</v>
      </c>
      <c r="M412" s="6" t="s">
        <v>134</v>
      </c>
    </row>
    <row r="413" spans="2:13" x14ac:dyDescent="0.25">
      <c r="B413" s="6">
        <v>250</v>
      </c>
      <c r="C413" s="3">
        <v>75.1875</v>
      </c>
      <c r="D413" s="3">
        <v>10.84375</v>
      </c>
      <c r="E413" s="3">
        <v>53.5</v>
      </c>
      <c r="F413" s="3"/>
      <c r="G413" s="3"/>
      <c r="H413" s="3">
        <f t="shared" si="22"/>
        <v>35.09375</v>
      </c>
      <c r="I413" s="3">
        <f t="shared" si="23"/>
        <v>40.09375</v>
      </c>
      <c r="J413" s="2" t="s">
        <v>13</v>
      </c>
      <c r="K413" s="6" t="s">
        <v>126</v>
      </c>
      <c r="L413" s="6" t="s">
        <v>133</v>
      </c>
      <c r="M413" s="6" t="s">
        <v>134</v>
      </c>
    </row>
    <row r="414" spans="2:13" x14ac:dyDescent="0.25">
      <c r="B414" s="6">
        <v>250</v>
      </c>
      <c r="C414" s="3">
        <v>76.1875</v>
      </c>
      <c r="D414" s="3">
        <v>10.84375</v>
      </c>
      <c r="E414" s="3">
        <v>54.5</v>
      </c>
      <c r="F414" s="3"/>
      <c r="G414" s="3"/>
      <c r="H414" s="3">
        <f t="shared" si="22"/>
        <v>36.09375</v>
      </c>
      <c r="I414" s="3">
        <f t="shared" si="23"/>
        <v>40.09375</v>
      </c>
      <c r="J414" s="2" t="s">
        <v>13</v>
      </c>
      <c r="K414" s="6" t="s">
        <v>126</v>
      </c>
      <c r="L414" s="6" t="s">
        <v>133</v>
      </c>
      <c r="M414" s="6" t="s">
        <v>134</v>
      </c>
    </row>
    <row r="415" spans="2:13" x14ac:dyDescent="0.25">
      <c r="B415" s="6">
        <v>250</v>
      </c>
      <c r="C415" s="3">
        <v>77.1875</v>
      </c>
      <c r="D415" s="3">
        <v>10.84375</v>
      </c>
      <c r="E415" s="3">
        <v>55.5</v>
      </c>
      <c r="F415" s="3"/>
      <c r="G415" s="3"/>
      <c r="H415" s="3">
        <f t="shared" si="22"/>
        <v>37.09375</v>
      </c>
      <c r="I415" s="3">
        <f t="shared" si="23"/>
        <v>40.09375</v>
      </c>
      <c r="J415" s="2" t="s">
        <v>13</v>
      </c>
      <c r="K415" s="6" t="s">
        <v>126</v>
      </c>
      <c r="L415" s="6" t="s">
        <v>133</v>
      </c>
      <c r="M415" s="6" t="s">
        <v>134</v>
      </c>
    </row>
    <row r="416" spans="2:13" x14ac:dyDescent="0.25">
      <c r="B416" s="6">
        <v>250</v>
      </c>
      <c r="C416" s="3">
        <v>78.1875</v>
      </c>
      <c r="D416" s="3">
        <v>10.84375</v>
      </c>
      <c r="E416" s="3">
        <v>56.5</v>
      </c>
      <c r="F416" s="3"/>
      <c r="G416" s="3"/>
      <c r="H416" s="3">
        <f t="shared" si="22"/>
        <v>38.09375</v>
      </c>
      <c r="I416" s="3">
        <f t="shared" si="23"/>
        <v>40.09375</v>
      </c>
      <c r="J416" s="2" t="s">
        <v>13</v>
      </c>
      <c r="K416" s="6" t="s">
        <v>126</v>
      </c>
      <c r="L416" s="6" t="s">
        <v>133</v>
      </c>
      <c r="M416" s="6" t="s">
        <v>134</v>
      </c>
    </row>
    <row r="417" spans="2:13" x14ac:dyDescent="0.25">
      <c r="B417" s="6">
        <v>250</v>
      </c>
      <c r="C417" s="3">
        <v>79.1875</v>
      </c>
      <c r="D417" s="3">
        <v>10.84375</v>
      </c>
      <c r="E417" s="3">
        <v>57.5</v>
      </c>
      <c r="F417" s="3"/>
      <c r="G417" s="3"/>
      <c r="H417" s="3">
        <f t="shared" si="22"/>
        <v>39.09375</v>
      </c>
      <c r="I417" s="3">
        <f t="shared" si="23"/>
        <v>40.09375</v>
      </c>
      <c r="J417" s="2" t="s">
        <v>13</v>
      </c>
      <c r="K417" s="6" t="s">
        <v>126</v>
      </c>
      <c r="L417" s="6" t="s">
        <v>133</v>
      </c>
      <c r="M417" s="6" t="s">
        <v>134</v>
      </c>
    </row>
    <row r="418" spans="2:13" x14ac:dyDescent="0.25">
      <c r="B418" s="6">
        <v>250</v>
      </c>
      <c r="C418" s="3">
        <v>80.1875</v>
      </c>
      <c r="D418" s="3">
        <v>10.84375</v>
      </c>
      <c r="E418" s="3">
        <v>58.5</v>
      </c>
      <c r="F418" s="3"/>
      <c r="G418" s="3"/>
      <c r="H418" s="3">
        <f t="shared" si="22"/>
        <v>40.09375</v>
      </c>
      <c r="I418" s="3">
        <f t="shared" si="23"/>
        <v>40.09375</v>
      </c>
      <c r="J418" s="2" t="s">
        <v>12</v>
      </c>
      <c r="K418" s="6" t="s">
        <v>126</v>
      </c>
      <c r="L418" s="6" t="s">
        <v>133</v>
      </c>
      <c r="M418" s="6" t="s">
        <v>134</v>
      </c>
    </row>
    <row r="419" spans="2:13" x14ac:dyDescent="0.25">
      <c r="B419" s="6">
        <v>250</v>
      </c>
      <c r="C419" s="3">
        <v>81.1875</v>
      </c>
      <c r="D419" s="3">
        <v>10.84375</v>
      </c>
      <c r="E419" s="3">
        <v>59.5</v>
      </c>
      <c r="F419" s="3"/>
      <c r="G419" s="3"/>
      <c r="H419" s="3">
        <f t="shared" si="22"/>
        <v>41.09375</v>
      </c>
      <c r="I419" s="3">
        <f t="shared" si="23"/>
        <v>40.09375</v>
      </c>
      <c r="J419" s="2" t="s">
        <v>12</v>
      </c>
      <c r="K419" s="6" t="s">
        <v>126</v>
      </c>
      <c r="L419" s="6" t="s">
        <v>133</v>
      </c>
      <c r="M419" s="6" t="s">
        <v>134</v>
      </c>
    </row>
    <row r="420" spans="2:13" x14ac:dyDescent="0.25">
      <c r="B420" s="6">
        <v>250</v>
      </c>
      <c r="C420" s="3">
        <v>82.1875</v>
      </c>
      <c r="D420" s="3">
        <v>10.84375</v>
      </c>
      <c r="E420" s="3">
        <v>60.5</v>
      </c>
      <c r="F420" s="3"/>
      <c r="G420" s="3"/>
      <c r="H420" s="3">
        <f t="shared" si="22"/>
        <v>42.09375</v>
      </c>
      <c r="I420" s="3">
        <f t="shared" si="23"/>
        <v>40.09375</v>
      </c>
      <c r="J420" s="2" t="s">
        <v>13</v>
      </c>
      <c r="K420" s="6" t="s">
        <v>126</v>
      </c>
      <c r="L420" s="6" t="s">
        <v>133</v>
      </c>
      <c r="M420" s="6" t="s">
        <v>134</v>
      </c>
    </row>
    <row r="421" spans="2:13" x14ac:dyDescent="0.25">
      <c r="B421" s="6">
        <v>250</v>
      </c>
      <c r="C421" s="3">
        <v>83.1875</v>
      </c>
      <c r="D421" s="3">
        <v>10.84375</v>
      </c>
      <c r="E421" s="3">
        <v>61.5</v>
      </c>
      <c r="F421" s="3"/>
      <c r="G421" s="3"/>
      <c r="H421" s="3">
        <f t="shared" si="22"/>
        <v>43.09375</v>
      </c>
      <c r="I421" s="3">
        <f t="shared" si="23"/>
        <v>40.09375</v>
      </c>
      <c r="J421" s="2" t="s">
        <v>13</v>
      </c>
      <c r="K421" s="6" t="s">
        <v>126</v>
      </c>
      <c r="L421" s="6" t="s">
        <v>133</v>
      </c>
      <c r="M421" s="6" t="s">
        <v>134</v>
      </c>
    </row>
    <row r="422" spans="2:13" x14ac:dyDescent="0.25">
      <c r="B422" s="6">
        <v>250</v>
      </c>
      <c r="C422" s="3">
        <v>84.1875</v>
      </c>
      <c r="D422" s="3">
        <v>10.84375</v>
      </c>
      <c r="E422" s="3">
        <v>62.5</v>
      </c>
      <c r="F422" s="3"/>
      <c r="G422" s="3"/>
      <c r="H422" s="3">
        <f t="shared" si="22"/>
        <v>44.09375</v>
      </c>
      <c r="I422" s="3">
        <f t="shared" si="23"/>
        <v>40.09375</v>
      </c>
      <c r="J422" s="2" t="s">
        <v>12</v>
      </c>
      <c r="K422" s="6" t="s">
        <v>126</v>
      </c>
      <c r="L422" s="6" t="s">
        <v>133</v>
      </c>
      <c r="M422" s="6" t="s">
        <v>134</v>
      </c>
    </row>
    <row r="423" spans="2:13" x14ac:dyDescent="0.25">
      <c r="B423" s="6">
        <v>250</v>
      </c>
      <c r="C423" s="3">
        <v>85.1875</v>
      </c>
      <c r="D423" s="3">
        <v>10.84375</v>
      </c>
      <c r="E423" s="3">
        <v>63.5</v>
      </c>
      <c r="F423" s="3"/>
      <c r="G423" s="3"/>
      <c r="H423" s="3">
        <f t="shared" si="22"/>
        <v>45.09375</v>
      </c>
      <c r="I423" s="3">
        <f t="shared" si="23"/>
        <v>40.09375</v>
      </c>
      <c r="J423" s="2" t="s">
        <v>13</v>
      </c>
      <c r="K423" s="6" t="s">
        <v>126</v>
      </c>
      <c r="L423" s="6" t="s">
        <v>133</v>
      </c>
      <c r="M423" s="6" t="s">
        <v>134</v>
      </c>
    </row>
    <row r="424" spans="2:13" x14ac:dyDescent="0.25">
      <c r="B424" s="6">
        <v>250</v>
      </c>
      <c r="C424" s="3">
        <v>86.1875</v>
      </c>
      <c r="D424" s="3">
        <v>10.84375</v>
      </c>
      <c r="E424" s="3">
        <v>64.5</v>
      </c>
      <c r="F424" s="3"/>
      <c r="G424" s="3"/>
      <c r="H424" s="3">
        <f t="shared" si="22"/>
        <v>46.09375</v>
      </c>
      <c r="I424" s="3">
        <f t="shared" si="23"/>
        <v>40.09375</v>
      </c>
      <c r="J424" s="2" t="s">
        <v>13</v>
      </c>
      <c r="K424" s="6" t="s">
        <v>126</v>
      </c>
      <c r="L424" s="6" t="s">
        <v>133</v>
      </c>
      <c r="M424" s="6" t="s">
        <v>134</v>
      </c>
    </row>
    <row r="425" spans="2:13" x14ac:dyDescent="0.25">
      <c r="B425" s="6">
        <v>250</v>
      </c>
      <c r="C425" s="3">
        <v>87.1875</v>
      </c>
      <c r="D425" s="3">
        <v>10.84375</v>
      </c>
      <c r="E425" s="3">
        <v>65.5</v>
      </c>
      <c r="F425" s="3"/>
      <c r="G425" s="3"/>
      <c r="H425" s="3">
        <f t="shared" si="22"/>
        <v>47.09375</v>
      </c>
      <c r="I425" s="3">
        <f t="shared" si="23"/>
        <v>40.09375</v>
      </c>
      <c r="J425" s="2" t="s">
        <v>13</v>
      </c>
      <c r="K425" s="6" t="s">
        <v>126</v>
      </c>
      <c r="L425" s="6" t="s">
        <v>133</v>
      </c>
      <c r="M425" s="6" t="s">
        <v>134</v>
      </c>
    </row>
    <row r="426" spans="2:13" x14ac:dyDescent="0.25">
      <c r="B426" s="6">
        <v>250</v>
      </c>
      <c r="C426" s="3">
        <v>88.1875</v>
      </c>
      <c r="D426" s="3">
        <v>10.84375</v>
      </c>
      <c r="E426" s="3">
        <v>66.5</v>
      </c>
      <c r="F426" s="3"/>
      <c r="G426" s="3"/>
      <c r="H426" s="3">
        <f t="shared" si="22"/>
        <v>48.09375</v>
      </c>
      <c r="I426" s="3">
        <f t="shared" si="23"/>
        <v>40.09375</v>
      </c>
      <c r="J426" s="2" t="s">
        <v>13</v>
      </c>
      <c r="K426" s="6" t="s">
        <v>126</v>
      </c>
      <c r="L426" s="6" t="s">
        <v>133</v>
      </c>
      <c r="M426" s="6" t="s">
        <v>134</v>
      </c>
    </row>
    <row r="427" spans="2:13" x14ac:dyDescent="0.25">
      <c r="B427" s="6" t="s">
        <v>107</v>
      </c>
      <c r="C427" s="3">
        <v>36.1875</v>
      </c>
      <c r="D427" s="3">
        <v>10.84375</v>
      </c>
      <c r="E427" s="3">
        <v>14.5</v>
      </c>
      <c r="F427" s="3"/>
      <c r="G427" s="3"/>
      <c r="H427" s="3">
        <f>C427*0.5</f>
        <v>18.09375</v>
      </c>
      <c r="I427" s="3">
        <f t="shared" si="23"/>
        <v>18.09375</v>
      </c>
      <c r="J427" s="2" t="s">
        <v>12</v>
      </c>
      <c r="K427" s="6" t="s">
        <v>127</v>
      </c>
      <c r="L427" s="6" t="s">
        <v>133</v>
      </c>
      <c r="M427" s="6" t="s">
        <v>134</v>
      </c>
    </row>
    <row r="428" spans="2:13" x14ac:dyDescent="0.25">
      <c r="B428" s="6" t="s">
        <v>107</v>
      </c>
      <c r="C428" s="3">
        <v>37.1875</v>
      </c>
      <c r="D428" s="3">
        <v>10.84375</v>
      </c>
      <c r="E428" s="3">
        <v>15.5</v>
      </c>
      <c r="F428" s="3"/>
      <c r="G428" s="3"/>
      <c r="H428" s="3">
        <f t="shared" ref="H428:H449" si="24">C428*0.5</f>
        <v>18.59375</v>
      </c>
      <c r="I428" s="3">
        <f t="shared" si="23"/>
        <v>18.59375</v>
      </c>
      <c r="J428" s="2" t="s">
        <v>12</v>
      </c>
      <c r="K428" s="6" t="s">
        <v>127</v>
      </c>
      <c r="L428" s="6" t="s">
        <v>133</v>
      </c>
      <c r="M428" s="6" t="s">
        <v>134</v>
      </c>
    </row>
    <row r="429" spans="2:13" x14ac:dyDescent="0.25">
      <c r="B429" s="6" t="s">
        <v>107</v>
      </c>
      <c r="C429" s="3">
        <v>38.1875</v>
      </c>
      <c r="D429" s="3">
        <v>10.84375</v>
      </c>
      <c r="E429" s="3">
        <v>16.5</v>
      </c>
      <c r="F429" s="3"/>
      <c r="G429" s="3"/>
      <c r="H429" s="3">
        <f t="shared" si="24"/>
        <v>19.09375</v>
      </c>
      <c r="I429" s="3">
        <f t="shared" si="23"/>
        <v>19.09375</v>
      </c>
      <c r="J429" s="2" t="s">
        <v>12</v>
      </c>
      <c r="K429" s="6" t="s">
        <v>127</v>
      </c>
      <c r="L429" s="6" t="s">
        <v>133</v>
      </c>
      <c r="M429" s="6" t="s">
        <v>134</v>
      </c>
    </row>
    <row r="430" spans="2:13" x14ac:dyDescent="0.25">
      <c r="B430" s="6" t="s">
        <v>107</v>
      </c>
      <c r="C430" s="3">
        <v>39.1875</v>
      </c>
      <c r="D430" s="3">
        <v>10.84375</v>
      </c>
      <c r="E430" s="3">
        <v>17.5</v>
      </c>
      <c r="F430" s="3"/>
      <c r="G430" s="3"/>
      <c r="H430" s="3">
        <f t="shared" si="24"/>
        <v>19.59375</v>
      </c>
      <c r="I430" s="3">
        <f t="shared" si="23"/>
        <v>19.59375</v>
      </c>
      <c r="J430" s="2" t="s">
        <v>12</v>
      </c>
      <c r="K430" s="6" t="s">
        <v>127</v>
      </c>
      <c r="L430" s="6" t="s">
        <v>133</v>
      </c>
      <c r="M430" s="6" t="s">
        <v>134</v>
      </c>
    </row>
    <row r="431" spans="2:13" x14ac:dyDescent="0.25">
      <c r="B431" s="6" t="s">
        <v>107</v>
      </c>
      <c r="C431" s="3">
        <v>40.1875</v>
      </c>
      <c r="D431" s="3">
        <v>10.84375</v>
      </c>
      <c r="E431" s="3">
        <v>18.5</v>
      </c>
      <c r="F431" s="3"/>
      <c r="G431" s="3"/>
      <c r="H431" s="3">
        <f t="shared" si="24"/>
        <v>20.09375</v>
      </c>
      <c r="I431" s="3">
        <f t="shared" si="23"/>
        <v>20.09375</v>
      </c>
      <c r="J431" s="2" t="s">
        <v>12</v>
      </c>
      <c r="K431" s="6" t="s">
        <v>127</v>
      </c>
      <c r="L431" s="6" t="s">
        <v>133</v>
      </c>
      <c r="M431" s="6" t="s">
        <v>134</v>
      </c>
    </row>
    <row r="432" spans="2:13" x14ac:dyDescent="0.25">
      <c r="B432" s="6" t="s">
        <v>107</v>
      </c>
      <c r="C432" s="3">
        <v>41.1875</v>
      </c>
      <c r="D432" s="3">
        <v>10.84375</v>
      </c>
      <c r="E432" s="3">
        <v>19.5</v>
      </c>
      <c r="F432" s="3"/>
      <c r="G432" s="3"/>
      <c r="H432" s="3">
        <f t="shared" si="24"/>
        <v>20.59375</v>
      </c>
      <c r="I432" s="3">
        <f t="shared" si="23"/>
        <v>20.59375</v>
      </c>
      <c r="J432" s="2" t="s">
        <v>12</v>
      </c>
      <c r="K432" s="6" t="s">
        <v>127</v>
      </c>
      <c r="L432" s="6" t="s">
        <v>133</v>
      </c>
      <c r="M432" s="6" t="s">
        <v>134</v>
      </c>
    </row>
    <row r="433" spans="2:13" x14ac:dyDescent="0.25">
      <c r="B433" s="6" t="s">
        <v>107</v>
      </c>
      <c r="C433" s="3">
        <v>42.1875</v>
      </c>
      <c r="D433" s="3">
        <v>10.84375</v>
      </c>
      <c r="E433" s="3">
        <v>20.5</v>
      </c>
      <c r="F433" s="3"/>
      <c r="G433" s="3"/>
      <c r="H433" s="3">
        <f t="shared" si="24"/>
        <v>21.09375</v>
      </c>
      <c r="I433" s="3">
        <f t="shared" si="23"/>
        <v>21.09375</v>
      </c>
      <c r="J433" s="2" t="s">
        <v>12</v>
      </c>
      <c r="K433" s="6" t="s">
        <v>127</v>
      </c>
      <c r="L433" s="6" t="s">
        <v>133</v>
      </c>
      <c r="M433" s="6" t="s">
        <v>134</v>
      </c>
    </row>
    <row r="434" spans="2:13" x14ac:dyDescent="0.25">
      <c r="B434" s="6" t="s">
        <v>107</v>
      </c>
      <c r="C434" s="3">
        <v>43.1875</v>
      </c>
      <c r="D434" s="3">
        <v>10.84375</v>
      </c>
      <c r="E434" s="3">
        <v>21.5</v>
      </c>
      <c r="F434" s="3"/>
      <c r="G434" s="3"/>
      <c r="H434" s="3">
        <f t="shared" si="24"/>
        <v>21.59375</v>
      </c>
      <c r="I434" s="3">
        <f t="shared" si="23"/>
        <v>21.59375</v>
      </c>
      <c r="J434" s="2" t="s">
        <v>12</v>
      </c>
      <c r="K434" s="6" t="s">
        <v>127</v>
      </c>
      <c r="L434" s="6" t="s">
        <v>133</v>
      </c>
      <c r="M434" s="6" t="s">
        <v>134</v>
      </c>
    </row>
    <row r="435" spans="2:13" x14ac:dyDescent="0.25">
      <c r="B435" s="6" t="s">
        <v>107</v>
      </c>
      <c r="C435" s="3">
        <v>44.1875</v>
      </c>
      <c r="D435" s="3">
        <v>10.84375</v>
      </c>
      <c r="E435" s="3">
        <v>22.5</v>
      </c>
      <c r="F435" s="3"/>
      <c r="G435" s="3"/>
      <c r="H435" s="3">
        <f t="shared" si="24"/>
        <v>22.09375</v>
      </c>
      <c r="I435" s="3">
        <f t="shared" si="23"/>
        <v>22.09375</v>
      </c>
      <c r="J435" s="2" t="s">
        <v>12</v>
      </c>
      <c r="K435" s="6" t="s">
        <v>127</v>
      </c>
      <c r="L435" s="6" t="s">
        <v>133</v>
      </c>
      <c r="M435" s="6" t="s">
        <v>134</v>
      </c>
    </row>
    <row r="436" spans="2:13" x14ac:dyDescent="0.25">
      <c r="B436" s="6" t="s">
        <v>107</v>
      </c>
      <c r="C436" s="3">
        <v>45.1875</v>
      </c>
      <c r="D436" s="3">
        <v>10.84375</v>
      </c>
      <c r="E436" s="3">
        <v>23.5</v>
      </c>
      <c r="F436" s="3"/>
      <c r="G436" s="3"/>
      <c r="H436" s="3">
        <f t="shared" si="24"/>
        <v>22.59375</v>
      </c>
      <c r="I436" s="3">
        <f t="shared" si="23"/>
        <v>22.59375</v>
      </c>
      <c r="J436" s="2" t="s">
        <v>12</v>
      </c>
      <c r="K436" s="6" t="s">
        <v>127</v>
      </c>
      <c r="L436" s="6" t="s">
        <v>133</v>
      </c>
      <c r="M436" s="6" t="s">
        <v>134</v>
      </c>
    </row>
    <row r="437" spans="2:13" x14ac:dyDescent="0.25">
      <c r="B437" s="6" t="s">
        <v>107</v>
      </c>
      <c r="C437" s="3">
        <v>46.1875</v>
      </c>
      <c r="D437" s="3">
        <v>10.84375</v>
      </c>
      <c r="E437" s="3">
        <v>24.5</v>
      </c>
      <c r="F437" s="3"/>
      <c r="G437" s="3"/>
      <c r="H437" s="3">
        <f t="shared" si="24"/>
        <v>23.09375</v>
      </c>
      <c r="I437" s="3">
        <f t="shared" si="23"/>
        <v>23.09375</v>
      </c>
      <c r="J437" s="2" t="s">
        <v>12</v>
      </c>
      <c r="K437" s="6" t="s">
        <v>127</v>
      </c>
      <c r="L437" s="6" t="s">
        <v>133</v>
      </c>
      <c r="M437" s="6" t="s">
        <v>134</v>
      </c>
    </row>
    <row r="438" spans="2:13" x14ac:dyDescent="0.25">
      <c r="B438" s="6" t="s">
        <v>107</v>
      </c>
      <c r="C438" s="3">
        <v>47.1875</v>
      </c>
      <c r="D438" s="3">
        <v>10.84375</v>
      </c>
      <c r="E438" s="3">
        <v>25.5</v>
      </c>
      <c r="F438" s="3"/>
      <c r="G438" s="3"/>
      <c r="H438" s="3">
        <f t="shared" si="24"/>
        <v>23.59375</v>
      </c>
      <c r="I438" s="3">
        <f t="shared" si="23"/>
        <v>23.59375</v>
      </c>
      <c r="J438" s="2" t="s">
        <v>12</v>
      </c>
      <c r="K438" s="6" t="s">
        <v>127</v>
      </c>
      <c r="L438" s="6" t="s">
        <v>133</v>
      </c>
      <c r="M438" s="6" t="s">
        <v>134</v>
      </c>
    </row>
    <row r="439" spans="2:13" x14ac:dyDescent="0.25">
      <c r="B439" s="6" t="s">
        <v>107</v>
      </c>
      <c r="C439" s="3">
        <v>48.1875</v>
      </c>
      <c r="D439" s="3">
        <v>10.84375</v>
      </c>
      <c r="E439" s="3">
        <v>26.5</v>
      </c>
      <c r="F439" s="3"/>
      <c r="G439" s="3"/>
      <c r="H439" s="3">
        <f t="shared" si="24"/>
        <v>24.09375</v>
      </c>
      <c r="I439" s="3">
        <f t="shared" si="23"/>
        <v>24.09375</v>
      </c>
      <c r="J439" s="2" t="s">
        <v>12</v>
      </c>
      <c r="K439" s="6" t="s">
        <v>127</v>
      </c>
      <c r="L439" s="6" t="s">
        <v>133</v>
      </c>
      <c r="M439" s="6" t="s">
        <v>134</v>
      </c>
    </row>
    <row r="440" spans="2:13" x14ac:dyDescent="0.25">
      <c r="B440" s="6" t="s">
        <v>107</v>
      </c>
      <c r="C440" s="3">
        <v>49.1875</v>
      </c>
      <c r="D440" s="3">
        <v>10.84375</v>
      </c>
      <c r="E440" s="3">
        <v>27.5</v>
      </c>
      <c r="F440" s="3"/>
      <c r="G440" s="3"/>
      <c r="H440" s="3">
        <f t="shared" si="24"/>
        <v>24.59375</v>
      </c>
      <c r="I440" s="3">
        <f t="shared" si="23"/>
        <v>24.59375</v>
      </c>
      <c r="J440" s="2" t="s">
        <v>12</v>
      </c>
      <c r="K440" s="6" t="s">
        <v>127</v>
      </c>
      <c r="L440" s="6" t="s">
        <v>133</v>
      </c>
      <c r="M440" s="6" t="s">
        <v>134</v>
      </c>
    </row>
    <row r="441" spans="2:13" x14ac:dyDescent="0.25">
      <c r="B441" s="6" t="s">
        <v>107</v>
      </c>
      <c r="C441" s="3">
        <v>50.1875</v>
      </c>
      <c r="D441" s="3">
        <v>10.84375</v>
      </c>
      <c r="E441" s="3">
        <v>28.5</v>
      </c>
      <c r="F441" s="3"/>
      <c r="G441" s="3"/>
      <c r="H441" s="3">
        <f t="shared" si="24"/>
        <v>25.09375</v>
      </c>
      <c r="I441" s="3">
        <f t="shared" si="23"/>
        <v>25.09375</v>
      </c>
      <c r="J441" s="2" t="s">
        <v>12</v>
      </c>
      <c r="K441" s="6" t="s">
        <v>127</v>
      </c>
      <c r="L441" s="6" t="s">
        <v>133</v>
      </c>
      <c r="M441" s="6" t="s">
        <v>134</v>
      </c>
    </row>
    <row r="442" spans="2:13" x14ac:dyDescent="0.25">
      <c r="B442" s="6" t="s">
        <v>107</v>
      </c>
      <c r="C442" s="3">
        <v>51.1875</v>
      </c>
      <c r="D442" s="3">
        <v>10.84375</v>
      </c>
      <c r="E442" s="3">
        <v>29.5</v>
      </c>
      <c r="F442" s="3"/>
      <c r="G442" s="3"/>
      <c r="H442" s="3">
        <f t="shared" si="24"/>
        <v>25.59375</v>
      </c>
      <c r="I442" s="3">
        <f t="shared" si="23"/>
        <v>25.59375</v>
      </c>
      <c r="J442" s="2" t="s">
        <v>12</v>
      </c>
      <c r="K442" s="6" t="s">
        <v>127</v>
      </c>
      <c r="L442" s="6" t="s">
        <v>133</v>
      </c>
      <c r="M442" s="6" t="s">
        <v>134</v>
      </c>
    </row>
    <row r="443" spans="2:13" x14ac:dyDescent="0.25">
      <c r="B443" s="6" t="s">
        <v>107</v>
      </c>
      <c r="C443" s="3">
        <v>52.1875</v>
      </c>
      <c r="D443" s="3">
        <v>10.84375</v>
      </c>
      <c r="E443" s="3">
        <v>30.5</v>
      </c>
      <c r="F443" s="3"/>
      <c r="G443" s="3"/>
      <c r="H443" s="3">
        <f t="shared" si="24"/>
        <v>26.09375</v>
      </c>
      <c r="I443" s="3">
        <f t="shared" si="23"/>
        <v>26.09375</v>
      </c>
      <c r="J443" s="2" t="s">
        <v>12</v>
      </c>
      <c r="K443" s="6" t="s">
        <v>127</v>
      </c>
      <c r="L443" s="6" t="s">
        <v>133</v>
      </c>
      <c r="M443" s="6" t="s">
        <v>134</v>
      </c>
    </row>
    <row r="444" spans="2:13" x14ac:dyDescent="0.25">
      <c r="B444" s="6" t="s">
        <v>107</v>
      </c>
      <c r="C444" s="3">
        <v>53.1875</v>
      </c>
      <c r="D444" s="3">
        <v>10.84375</v>
      </c>
      <c r="E444" s="3">
        <v>31.5</v>
      </c>
      <c r="F444" s="3"/>
      <c r="G444" s="3"/>
      <c r="H444" s="3">
        <f t="shared" si="24"/>
        <v>26.59375</v>
      </c>
      <c r="I444" s="3">
        <f t="shared" si="23"/>
        <v>26.59375</v>
      </c>
      <c r="J444" s="2" t="s">
        <v>12</v>
      </c>
      <c r="K444" s="6" t="s">
        <v>127</v>
      </c>
      <c r="L444" s="6" t="s">
        <v>133</v>
      </c>
      <c r="M444" s="6" t="s">
        <v>134</v>
      </c>
    </row>
    <row r="445" spans="2:13" x14ac:dyDescent="0.25">
      <c r="B445" s="6" t="s">
        <v>107</v>
      </c>
      <c r="C445" s="3">
        <v>54.1875</v>
      </c>
      <c r="D445" s="3">
        <v>10.84375</v>
      </c>
      <c r="E445" s="3">
        <v>32.5</v>
      </c>
      <c r="F445" s="3"/>
      <c r="G445" s="3"/>
      <c r="H445" s="3">
        <f t="shared" si="24"/>
        <v>27.09375</v>
      </c>
      <c r="I445" s="3">
        <f t="shared" si="23"/>
        <v>27.09375</v>
      </c>
      <c r="J445" s="2" t="s">
        <v>12</v>
      </c>
      <c r="K445" s="6" t="s">
        <v>127</v>
      </c>
      <c r="L445" s="6" t="s">
        <v>133</v>
      </c>
      <c r="M445" s="6" t="s">
        <v>134</v>
      </c>
    </row>
    <row r="446" spans="2:13" x14ac:dyDescent="0.25">
      <c r="B446" s="6" t="s">
        <v>107</v>
      </c>
      <c r="C446" s="3">
        <v>55.1875</v>
      </c>
      <c r="D446" s="3">
        <v>10.84375</v>
      </c>
      <c r="E446" s="3">
        <v>33.5</v>
      </c>
      <c r="F446" s="3"/>
      <c r="G446" s="3"/>
      <c r="H446" s="3">
        <f t="shared" si="24"/>
        <v>27.59375</v>
      </c>
      <c r="I446" s="3">
        <f t="shared" si="23"/>
        <v>27.59375</v>
      </c>
      <c r="J446" s="2" t="s">
        <v>12</v>
      </c>
      <c r="K446" s="6" t="s">
        <v>127</v>
      </c>
      <c r="L446" s="6" t="s">
        <v>133</v>
      </c>
      <c r="M446" s="6" t="s">
        <v>134</v>
      </c>
    </row>
    <row r="447" spans="2:13" x14ac:dyDescent="0.25">
      <c r="B447" s="6" t="s">
        <v>107</v>
      </c>
      <c r="C447" s="3">
        <v>56.1875</v>
      </c>
      <c r="D447" s="3">
        <v>10.84375</v>
      </c>
      <c r="E447" s="3">
        <v>34.5</v>
      </c>
      <c r="F447" s="3"/>
      <c r="G447" s="3"/>
      <c r="H447" s="3">
        <f t="shared" si="24"/>
        <v>28.09375</v>
      </c>
      <c r="I447" s="3">
        <f t="shared" si="23"/>
        <v>28.09375</v>
      </c>
      <c r="J447" s="2" t="s">
        <v>12</v>
      </c>
      <c r="K447" s="6" t="s">
        <v>127</v>
      </c>
      <c r="L447" s="6" t="s">
        <v>133</v>
      </c>
      <c r="M447" s="6" t="s">
        <v>134</v>
      </c>
    </row>
    <row r="448" spans="2:13" x14ac:dyDescent="0.25">
      <c r="B448" s="6" t="s">
        <v>107</v>
      </c>
      <c r="C448" s="3">
        <v>57.1875</v>
      </c>
      <c r="D448" s="3">
        <v>10.84375</v>
      </c>
      <c r="E448" s="3">
        <v>35.5</v>
      </c>
      <c r="F448" s="3"/>
      <c r="G448" s="3"/>
      <c r="H448" s="3">
        <f t="shared" si="24"/>
        <v>28.59375</v>
      </c>
      <c r="I448" s="3">
        <f t="shared" si="23"/>
        <v>28.59375</v>
      </c>
      <c r="J448" s="2" t="s">
        <v>12</v>
      </c>
      <c r="K448" s="6" t="s">
        <v>127</v>
      </c>
      <c r="L448" s="6" t="s">
        <v>133</v>
      </c>
      <c r="M448" s="6" t="s">
        <v>134</v>
      </c>
    </row>
    <row r="449" spans="2:13" x14ac:dyDescent="0.25">
      <c r="B449" s="6" t="s">
        <v>107</v>
      </c>
      <c r="C449" s="3">
        <v>58.1875</v>
      </c>
      <c r="D449" s="3">
        <v>10.84375</v>
      </c>
      <c r="E449" s="3">
        <v>36.5</v>
      </c>
      <c r="F449" s="3"/>
      <c r="G449" s="3"/>
      <c r="H449" s="3">
        <f t="shared" si="24"/>
        <v>29.09375</v>
      </c>
      <c r="I449" s="3">
        <f t="shared" si="23"/>
        <v>29.09375</v>
      </c>
      <c r="J449" s="2" t="s">
        <v>12</v>
      </c>
      <c r="K449" s="6" t="s">
        <v>127</v>
      </c>
      <c r="L449" s="6" t="s">
        <v>133</v>
      </c>
      <c r="M449" s="6" t="s">
        <v>134</v>
      </c>
    </row>
    <row r="450" spans="2:13" x14ac:dyDescent="0.25">
      <c r="B450" s="6" t="s">
        <v>107</v>
      </c>
      <c r="C450" s="3">
        <v>59.1875</v>
      </c>
      <c r="D450" s="3">
        <v>10.84375</v>
      </c>
      <c r="E450" s="3">
        <v>37.5</v>
      </c>
      <c r="F450" s="3"/>
      <c r="G450" s="3"/>
      <c r="H450" s="3">
        <f>C450-40.09375</f>
        <v>19.09375</v>
      </c>
      <c r="I450" s="3">
        <f t="shared" si="23"/>
        <v>40.09375</v>
      </c>
      <c r="J450" s="2" t="s">
        <v>13</v>
      </c>
      <c r="K450" s="6" t="s">
        <v>127</v>
      </c>
      <c r="L450" s="6" t="s">
        <v>133</v>
      </c>
      <c r="M450" s="6" t="s">
        <v>134</v>
      </c>
    </row>
    <row r="451" spans="2:13" x14ac:dyDescent="0.25">
      <c r="B451" s="6" t="s">
        <v>107</v>
      </c>
      <c r="C451" s="3">
        <v>60.1875</v>
      </c>
      <c r="D451" s="3">
        <v>10.84375</v>
      </c>
      <c r="E451" s="3">
        <v>38.5</v>
      </c>
      <c r="F451" s="3"/>
      <c r="G451" s="3"/>
      <c r="H451" s="3">
        <f t="shared" ref="H451:H479" si="25">C451-40.09375</f>
        <v>20.09375</v>
      </c>
      <c r="I451" s="3">
        <f t="shared" si="23"/>
        <v>40.09375</v>
      </c>
      <c r="J451" s="2" t="s">
        <v>13</v>
      </c>
      <c r="K451" s="6" t="s">
        <v>127</v>
      </c>
      <c r="L451" s="6" t="s">
        <v>133</v>
      </c>
      <c r="M451" s="6" t="s">
        <v>134</v>
      </c>
    </row>
    <row r="452" spans="2:13" x14ac:dyDescent="0.25">
      <c r="B452" s="6" t="s">
        <v>107</v>
      </c>
      <c r="C452" s="3">
        <v>61.1875</v>
      </c>
      <c r="D452" s="3">
        <v>10.84375</v>
      </c>
      <c r="E452" s="3">
        <v>39.5</v>
      </c>
      <c r="F452" s="3"/>
      <c r="G452" s="3"/>
      <c r="H452" s="3">
        <f t="shared" si="25"/>
        <v>21.09375</v>
      </c>
      <c r="I452" s="3">
        <f t="shared" si="23"/>
        <v>40.09375</v>
      </c>
      <c r="J452" s="2" t="s">
        <v>13</v>
      </c>
      <c r="K452" s="6" t="s">
        <v>127</v>
      </c>
      <c r="L452" s="6" t="s">
        <v>133</v>
      </c>
      <c r="M452" s="6" t="s">
        <v>134</v>
      </c>
    </row>
    <row r="453" spans="2:13" x14ac:dyDescent="0.25">
      <c r="B453" s="6" t="s">
        <v>107</v>
      </c>
      <c r="C453" s="3">
        <v>62.1875</v>
      </c>
      <c r="D453" s="3">
        <v>10.84375</v>
      </c>
      <c r="E453" s="3">
        <v>40.5</v>
      </c>
      <c r="F453" s="3"/>
      <c r="G453" s="3"/>
      <c r="H453" s="3">
        <f t="shared" si="25"/>
        <v>22.09375</v>
      </c>
      <c r="I453" s="3">
        <f t="shared" si="23"/>
        <v>40.09375</v>
      </c>
      <c r="J453" s="2" t="s">
        <v>13</v>
      </c>
      <c r="K453" s="6" t="s">
        <v>127</v>
      </c>
      <c r="L453" s="6" t="s">
        <v>133</v>
      </c>
      <c r="M453" s="6" t="s">
        <v>134</v>
      </c>
    </row>
    <row r="454" spans="2:13" x14ac:dyDescent="0.25">
      <c r="B454" s="6" t="s">
        <v>107</v>
      </c>
      <c r="C454" s="3">
        <v>63.1875</v>
      </c>
      <c r="D454" s="3">
        <v>10.84375</v>
      </c>
      <c r="E454" s="3">
        <v>41.5</v>
      </c>
      <c r="F454" s="3"/>
      <c r="G454" s="3"/>
      <c r="H454" s="3">
        <f t="shared" si="25"/>
        <v>23.09375</v>
      </c>
      <c r="I454" s="3">
        <f t="shared" si="23"/>
        <v>40.09375</v>
      </c>
      <c r="J454" s="2" t="s">
        <v>13</v>
      </c>
      <c r="K454" s="6" t="s">
        <v>127</v>
      </c>
      <c r="L454" s="6" t="s">
        <v>133</v>
      </c>
      <c r="M454" s="6" t="s">
        <v>134</v>
      </c>
    </row>
    <row r="455" spans="2:13" x14ac:dyDescent="0.25">
      <c r="B455" s="6" t="s">
        <v>107</v>
      </c>
      <c r="C455" s="3">
        <v>64.1875</v>
      </c>
      <c r="D455" s="3">
        <v>10.84375</v>
      </c>
      <c r="E455" s="3">
        <v>42.5</v>
      </c>
      <c r="F455" s="3"/>
      <c r="G455" s="3"/>
      <c r="H455" s="3">
        <f t="shared" si="25"/>
        <v>24.09375</v>
      </c>
      <c r="I455" s="3">
        <f t="shared" si="23"/>
        <v>40.09375</v>
      </c>
      <c r="J455" s="2" t="s">
        <v>13</v>
      </c>
      <c r="K455" s="6" t="s">
        <v>127</v>
      </c>
      <c r="L455" s="6" t="s">
        <v>133</v>
      </c>
      <c r="M455" s="6" t="s">
        <v>134</v>
      </c>
    </row>
    <row r="456" spans="2:13" x14ac:dyDescent="0.25">
      <c r="B456" s="6" t="s">
        <v>107</v>
      </c>
      <c r="C456" s="3">
        <v>65.1875</v>
      </c>
      <c r="D456" s="3">
        <v>10.84375</v>
      </c>
      <c r="E456" s="3">
        <v>43.5</v>
      </c>
      <c r="F456" s="3"/>
      <c r="G456" s="3"/>
      <c r="H456" s="3">
        <f t="shared" si="25"/>
        <v>25.09375</v>
      </c>
      <c r="I456" s="3">
        <f t="shared" si="23"/>
        <v>40.09375</v>
      </c>
      <c r="J456" s="2" t="s">
        <v>13</v>
      </c>
      <c r="K456" s="6" t="s">
        <v>127</v>
      </c>
      <c r="L456" s="6" t="s">
        <v>133</v>
      </c>
      <c r="M456" s="6" t="s">
        <v>134</v>
      </c>
    </row>
    <row r="457" spans="2:13" x14ac:dyDescent="0.25">
      <c r="B457" s="6" t="s">
        <v>107</v>
      </c>
      <c r="C457" s="3">
        <v>66.1875</v>
      </c>
      <c r="D457" s="3">
        <v>10.84375</v>
      </c>
      <c r="E457" s="3">
        <v>44.5</v>
      </c>
      <c r="F457" s="3"/>
      <c r="G457" s="3"/>
      <c r="H457" s="3">
        <f t="shared" si="25"/>
        <v>26.09375</v>
      </c>
      <c r="I457" s="3">
        <f t="shared" si="23"/>
        <v>40.09375</v>
      </c>
      <c r="J457" s="2" t="s">
        <v>13</v>
      </c>
      <c r="K457" s="6" t="s">
        <v>127</v>
      </c>
      <c r="L457" s="6" t="s">
        <v>133</v>
      </c>
      <c r="M457" s="6" t="s">
        <v>134</v>
      </c>
    </row>
    <row r="458" spans="2:13" x14ac:dyDescent="0.25">
      <c r="B458" s="6" t="s">
        <v>107</v>
      </c>
      <c r="C458" s="3">
        <v>67.1875</v>
      </c>
      <c r="D458" s="3">
        <v>10.84375</v>
      </c>
      <c r="E458" s="3">
        <v>45.5</v>
      </c>
      <c r="F458" s="3"/>
      <c r="G458" s="3"/>
      <c r="H458" s="3">
        <f t="shared" si="25"/>
        <v>27.09375</v>
      </c>
      <c r="I458" s="3">
        <f t="shared" si="23"/>
        <v>40.09375</v>
      </c>
      <c r="J458" s="2" t="s">
        <v>13</v>
      </c>
      <c r="K458" s="6" t="s">
        <v>127</v>
      </c>
      <c r="L458" s="6" t="s">
        <v>133</v>
      </c>
      <c r="M458" s="6" t="s">
        <v>134</v>
      </c>
    </row>
    <row r="459" spans="2:13" x14ac:dyDescent="0.25">
      <c r="B459" s="6" t="s">
        <v>107</v>
      </c>
      <c r="C459" s="3">
        <v>68.1875</v>
      </c>
      <c r="D459" s="3">
        <v>10.84375</v>
      </c>
      <c r="E459" s="3">
        <v>46.5</v>
      </c>
      <c r="F459" s="3"/>
      <c r="G459" s="3"/>
      <c r="H459" s="3">
        <f t="shared" si="25"/>
        <v>28.09375</v>
      </c>
      <c r="I459" s="3">
        <f t="shared" si="23"/>
        <v>40.09375</v>
      </c>
      <c r="J459" s="2" t="s">
        <v>13</v>
      </c>
      <c r="K459" s="6" t="s">
        <v>127</v>
      </c>
      <c r="L459" s="6" t="s">
        <v>133</v>
      </c>
      <c r="M459" s="6" t="s">
        <v>134</v>
      </c>
    </row>
    <row r="460" spans="2:13" x14ac:dyDescent="0.25">
      <c r="B460" s="6" t="s">
        <v>107</v>
      </c>
      <c r="C460" s="3">
        <v>69.1875</v>
      </c>
      <c r="D460" s="3">
        <v>10.84375</v>
      </c>
      <c r="E460" s="3">
        <v>47.5</v>
      </c>
      <c r="F460" s="3"/>
      <c r="G460" s="3"/>
      <c r="H460" s="3">
        <f t="shared" si="25"/>
        <v>29.09375</v>
      </c>
      <c r="I460" s="3">
        <f t="shared" ref="I460:I479" si="26">C460-H460</f>
        <v>40.09375</v>
      </c>
      <c r="J460" s="2" t="s">
        <v>13</v>
      </c>
      <c r="K460" s="6" t="s">
        <v>127</v>
      </c>
      <c r="L460" s="6" t="s">
        <v>133</v>
      </c>
      <c r="M460" s="6" t="s">
        <v>134</v>
      </c>
    </row>
    <row r="461" spans="2:13" x14ac:dyDescent="0.25">
      <c r="B461" s="6" t="s">
        <v>107</v>
      </c>
      <c r="C461" s="3">
        <v>70.1875</v>
      </c>
      <c r="D461" s="3">
        <v>10.84375</v>
      </c>
      <c r="E461" s="3">
        <v>48.5</v>
      </c>
      <c r="F461" s="3"/>
      <c r="G461" s="3"/>
      <c r="H461" s="3">
        <f t="shared" si="25"/>
        <v>30.09375</v>
      </c>
      <c r="I461" s="3">
        <f t="shared" si="26"/>
        <v>40.09375</v>
      </c>
      <c r="J461" s="2" t="s">
        <v>13</v>
      </c>
      <c r="K461" s="6" t="s">
        <v>127</v>
      </c>
      <c r="L461" s="6" t="s">
        <v>133</v>
      </c>
      <c r="M461" s="6" t="s">
        <v>134</v>
      </c>
    </row>
    <row r="462" spans="2:13" x14ac:dyDescent="0.25">
      <c r="B462" s="6" t="s">
        <v>107</v>
      </c>
      <c r="C462" s="3">
        <v>71.1875</v>
      </c>
      <c r="D462" s="3">
        <v>10.84375</v>
      </c>
      <c r="E462" s="3">
        <v>49.5</v>
      </c>
      <c r="F462" s="3"/>
      <c r="G462" s="3"/>
      <c r="H462" s="3">
        <f t="shared" si="25"/>
        <v>31.09375</v>
      </c>
      <c r="I462" s="3">
        <f t="shared" si="26"/>
        <v>40.09375</v>
      </c>
      <c r="J462" s="2" t="s">
        <v>13</v>
      </c>
      <c r="K462" s="6" t="s">
        <v>127</v>
      </c>
      <c r="L462" s="6" t="s">
        <v>133</v>
      </c>
      <c r="M462" s="6" t="s">
        <v>134</v>
      </c>
    </row>
    <row r="463" spans="2:13" x14ac:dyDescent="0.25">
      <c r="B463" s="6" t="s">
        <v>107</v>
      </c>
      <c r="C463" s="3">
        <v>72.1875</v>
      </c>
      <c r="D463" s="3">
        <v>10.84375</v>
      </c>
      <c r="E463" s="3">
        <v>50.5</v>
      </c>
      <c r="F463" s="3"/>
      <c r="G463" s="3"/>
      <c r="H463" s="3">
        <f t="shared" si="25"/>
        <v>32.09375</v>
      </c>
      <c r="I463" s="3">
        <f t="shared" si="26"/>
        <v>40.09375</v>
      </c>
      <c r="J463" s="2" t="s">
        <v>13</v>
      </c>
      <c r="K463" s="6" t="s">
        <v>127</v>
      </c>
      <c r="L463" s="6" t="s">
        <v>133</v>
      </c>
      <c r="M463" s="6" t="s">
        <v>134</v>
      </c>
    </row>
    <row r="464" spans="2:13" x14ac:dyDescent="0.25">
      <c r="B464" s="6" t="s">
        <v>107</v>
      </c>
      <c r="C464" s="3">
        <v>73.1875</v>
      </c>
      <c r="D464" s="3">
        <v>10.84375</v>
      </c>
      <c r="E464" s="3">
        <v>51.5</v>
      </c>
      <c r="F464" s="3"/>
      <c r="G464" s="3"/>
      <c r="H464" s="3">
        <f t="shared" si="25"/>
        <v>33.09375</v>
      </c>
      <c r="I464" s="3">
        <f t="shared" si="26"/>
        <v>40.09375</v>
      </c>
      <c r="J464" s="2" t="s">
        <v>13</v>
      </c>
      <c r="K464" s="6" t="s">
        <v>127</v>
      </c>
      <c r="L464" s="6" t="s">
        <v>133</v>
      </c>
      <c r="M464" s="6" t="s">
        <v>134</v>
      </c>
    </row>
    <row r="465" spans="2:13" x14ac:dyDescent="0.25">
      <c r="B465" s="6" t="s">
        <v>107</v>
      </c>
      <c r="C465" s="3">
        <v>74.1875</v>
      </c>
      <c r="D465" s="3">
        <v>10.84375</v>
      </c>
      <c r="E465" s="3">
        <v>52.5</v>
      </c>
      <c r="F465" s="3"/>
      <c r="G465" s="3"/>
      <c r="H465" s="3">
        <f t="shared" si="25"/>
        <v>34.09375</v>
      </c>
      <c r="I465" s="3">
        <f t="shared" si="26"/>
        <v>40.09375</v>
      </c>
      <c r="J465" s="2" t="s">
        <v>13</v>
      </c>
      <c r="K465" s="6" t="s">
        <v>127</v>
      </c>
      <c r="L465" s="6" t="s">
        <v>133</v>
      </c>
      <c r="M465" s="6" t="s">
        <v>134</v>
      </c>
    </row>
    <row r="466" spans="2:13" x14ac:dyDescent="0.25">
      <c r="B466" s="6" t="s">
        <v>107</v>
      </c>
      <c r="C466" s="3">
        <v>75.1875</v>
      </c>
      <c r="D466" s="3">
        <v>10.84375</v>
      </c>
      <c r="E466" s="3">
        <v>53.5</v>
      </c>
      <c r="F466" s="3"/>
      <c r="G466" s="3"/>
      <c r="H466" s="3">
        <f t="shared" si="25"/>
        <v>35.09375</v>
      </c>
      <c r="I466" s="3">
        <f t="shared" si="26"/>
        <v>40.09375</v>
      </c>
      <c r="J466" s="2" t="s">
        <v>13</v>
      </c>
      <c r="K466" s="6" t="s">
        <v>127</v>
      </c>
      <c r="L466" s="6" t="s">
        <v>133</v>
      </c>
      <c r="M466" s="6" t="s">
        <v>134</v>
      </c>
    </row>
    <row r="467" spans="2:13" x14ac:dyDescent="0.25">
      <c r="B467" s="6" t="s">
        <v>107</v>
      </c>
      <c r="C467" s="3">
        <v>76.1875</v>
      </c>
      <c r="D467" s="3">
        <v>10.84375</v>
      </c>
      <c r="E467" s="3">
        <v>54.5</v>
      </c>
      <c r="F467" s="3"/>
      <c r="G467" s="3"/>
      <c r="H467" s="3">
        <f t="shared" si="25"/>
        <v>36.09375</v>
      </c>
      <c r="I467" s="3">
        <f t="shared" si="26"/>
        <v>40.09375</v>
      </c>
      <c r="J467" s="2" t="s">
        <v>13</v>
      </c>
      <c r="K467" s="6" t="s">
        <v>127</v>
      </c>
      <c r="L467" s="6" t="s">
        <v>133</v>
      </c>
      <c r="M467" s="6" t="s">
        <v>134</v>
      </c>
    </row>
    <row r="468" spans="2:13" x14ac:dyDescent="0.25">
      <c r="B468" s="6" t="s">
        <v>107</v>
      </c>
      <c r="C468" s="3">
        <v>77.1875</v>
      </c>
      <c r="D468" s="3">
        <v>10.84375</v>
      </c>
      <c r="E468" s="3">
        <v>55.5</v>
      </c>
      <c r="F468" s="3"/>
      <c r="G468" s="3"/>
      <c r="H468" s="3">
        <f t="shared" si="25"/>
        <v>37.09375</v>
      </c>
      <c r="I468" s="3">
        <f t="shared" si="26"/>
        <v>40.09375</v>
      </c>
      <c r="J468" s="2" t="s">
        <v>13</v>
      </c>
      <c r="K468" s="6" t="s">
        <v>127</v>
      </c>
      <c r="L468" s="6" t="s">
        <v>133</v>
      </c>
      <c r="M468" s="6" t="s">
        <v>134</v>
      </c>
    </row>
    <row r="469" spans="2:13" x14ac:dyDescent="0.25">
      <c r="B469" s="6" t="s">
        <v>107</v>
      </c>
      <c r="C469" s="3">
        <v>78.1875</v>
      </c>
      <c r="D469" s="3">
        <v>10.84375</v>
      </c>
      <c r="E469" s="3">
        <v>56.5</v>
      </c>
      <c r="F469" s="3"/>
      <c r="G469" s="3"/>
      <c r="H469" s="3">
        <f t="shared" si="25"/>
        <v>38.09375</v>
      </c>
      <c r="I469" s="3">
        <f t="shared" si="26"/>
        <v>40.09375</v>
      </c>
      <c r="J469" s="2" t="s">
        <v>13</v>
      </c>
      <c r="K469" s="6" t="s">
        <v>127</v>
      </c>
      <c r="L469" s="6" t="s">
        <v>133</v>
      </c>
      <c r="M469" s="6" t="s">
        <v>134</v>
      </c>
    </row>
    <row r="470" spans="2:13" x14ac:dyDescent="0.25">
      <c r="B470" s="6" t="s">
        <v>107</v>
      </c>
      <c r="C470" s="3">
        <v>79.1875</v>
      </c>
      <c r="D470" s="3">
        <v>10.84375</v>
      </c>
      <c r="E470" s="3">
        <v>57.5</v>
      </c>
      <c r="F470" s="3"/>
      <c r="G470" s="3"/>
      <c r="H470" s="3">
        <f t="shared" si="25"/>
        <v>39.09375</v>
      </c>
      <c r="I470" s="3">
        <f t="shared" si="26"/>
        <v>40.09375</v>
      </c>
      <c r="J470" s="2" t="s">
        <v>13</v>
      </c>
      <c r="K470" s="6" t="s">
        <v>127</v>
      </c>
      <c r="L470" s="6" t="s">
        <v>133</v>
      </c>
      <c r="M470" s="6" t="s">
        <v>134</v>
      </c>
    </row>
    <row r="471" spans="2:13" x14ac:dyDescent="0.25">
      <c r="B471" s="6" t="s">
        <v>107</v>
      </c>
      <c r="C471" s="3">
        <v>80.1875</v>
      </c>
      <c r="D471" s="3">
        <v>10.84375</v>
      </c>
      <c r="E471" s="3">
        <v>58.5</v>
      </c>
      <c r="F471" s="3"/>
      <c r="G471" s="3"/>
      <c r="H471" s="3">
        <f t="shared" si="25"/>
        <v>40.09375</v>
      </c>
      <c r="I471" s="3">
        <f t="shared" si="26"/>
        <v>40.09375</v>
      </c>
      <c r="J471" s="2" t="s">
        <v>12</v>
      </c>
      <c r="K471" s="6" t="s">
        <v>127</v>
      </c>
      <c r="L471" s="6" t="s">
        <v>133</v>
      </c>
      <c r="M471" s="6" t="s">
        <v>134</v>
      </c>
    </row>
    <row r="472" spans="2:13" x14ac:dyDescent="0.25">
      <c r="B472" s="6" t="s">
        <v>107</v>
      </c>
      <c r="C472" s="3">
        <v>81.1875</v>
      </c>
      <c r="D472" s="3">
        <v>10.84375</v>
      </c>
      <c r="E472" s="3">
        <v>59.5</v>
      </c>
      <c r="F472" s="3"/>
      <c r="G472" s="3"/>
      <c r="H472" s="3">
        <f t="shared" si="25"/>
        <v>41.09375</v>
      </c>
      <c r="I472" s="3">
        <f t="shared" si="26"/>
        <v>40.09375</v>
      </c>
      <c r="J472" s="2" t="s">
        <v>12</v>
      </c>
      <c r="K472" s="6" t="s">
        <v>127</v>
      </c>
      <c r="L472" s="6" t="s">
        <v>133</v>
      </c>
      <c r="M472" s="6" t="s">
        <v>134</v>
      </c>
    </row>
    <row r="473" spans="2:13" x14ac:dyDescent="0.25">
      <c r="B473" s="6" t="s">
        <v>107</v>
      </c>
      <c r="C473" s="3">
        <v>82.1875</v>
      </c>
      <c r="D473" s="3">
        <v>10.84375</v>
      </c>
      <c r="E473" s="3">
        <v>60.5</v>
      </c>
      <c r="F473" s="3"/>
      <c r="G473" s="3"/>
      <c r="H473" s="3">
        <f t="shared" si="25"/>
        <v>42.09375</v>
      </c>
      <c r="I473" s="3">
        <f t="shared" si="26"/>
        <v>40.09375</v>
      </c>
      <c r="J473" s="2" t="s">
        <v>13</v>
      </c>
      <c r="K473" s="6" t="s">
        <v>127</v>
      </c>
      <c r="L473" s="6" t="s">
        <v>133</v>
      </c>
      <c r="M473" s="6" t="s">
        <v>134</v>
      </c>
    </row>
    <row r="474" spans="2:13" x14ac:dyDescent="0.25">
      <c r="B474" s="6" t="s">
        <v>107</v>
      </c>
      <c r="C474" s="3">
        <v>83.1875</v>
      </c>
      <c r="D474" s="3">
        <v>10.84375</v>
      </c>
      <c r="E474" s="3">
        <v>61.5</v>
      </c>
      <c r="F474" s="3"/>
      <c r="G474" s="3"/>
      <c r="H474" s="3">
        <f t="shared" si="25"/>
        <v>43.09375</v>
      </c>
      <c r="I474" s="3">
        <f t="shared" si="26"/>
        <v>40.09375</v>
      </c>
      <c r="J474" s="2" t="s">
        <v>13</v>
      </c>
      <c r="K474" s="6" t="s">
        <v>127</v>
      </c>
      <c r="L474" s="6" t="s">
        <v>133</v>
      </c>
      <c r="M474" s="6" t="s">
        <v>134</v>
      </c>
    </row>
    <row r="475" spans="2:13" x14ac:dyDescent="0.25">
      <c r="B475" s="6" t="s">
        <v>107</v>
      </c>
      <c r="C475" s="3">
        <v>84.1875</v>
      </c>
      <c r="D475" s="3">
        <v>10.84375</v>
      </c>
      <c r="E475" s="3">
        <v>62.5</v>
      </c>
      <c r="F475" s="3"/>
      <c r="G475" s="3"/>
      <c r="H475" s="3">
        <f t="shared" si="25"/>
        <v>44.09375</v>
      </c>
      <c r="I475" s="3">
        <f t="shared" si="26"/>
        <v>40.09375</v>
      </c>
      <c r="J475" s="2" t="s">
        <v>12</v>
      </c>
      <c r="K475" s="6" t="s">
        <v>127</v>
      </c>
      <c r="L475" s="6" t="s">
        <v>133</v>
      </c>
      <c r="M475" s="6" t="s">
        <v>134</v>
      </c>
    </row>
    <row r="476" spans="2:13" x14ac:dyDescent="0.25">
      <c r="B476" s="6" t="s">
        <v>107</v>
      </c>
      <c r="C476" s="3">
        <v>85.1875</v>
      </c>
      <c r="D476" s="3">
        <v>10.84375</v>
      </c>
      <c r="E476" s="3">
        <v>63.5</v>
      </c>
      <c r="F476" s="3"/>
      <c r="G476" s="3"/>
      <c r="H476" s="3">
        <f t="shared" si="25"/>
        <v>45.09375</v>
      </c>
      <c r="I476" s="3">
        <f t="shared" si="26"/>
        <v>40.09375</v>
      </c>
      <c r="J476" s="2" t="s">
        <v>13</v>
      </c>
      <c r="K476" s="6" t="s">
        <v>127</v>
      </c>
      <c r="L476" s="6" t="s">
        <v>133</v>
      </c>
      <c r="M476" s="6" t="s">
        <v>134</v>
      </c>
    </row>
    <row r="477" spans="2:13" x14ac:dyDescent="0.25">
      <c r="B477" s="6" t="s">
        <v>107</v>
      </c>
      <c r="C477" s="3">
        <v>86.1875</v>
      </c>
      <c r="D477" s="3">
        <v>10.84375</v>
      </c>
      <c r="E477" s="3">
        <v>64.5</v>
      </c>
      <c r="F477" s="3"/>
      <c r="G477" s="3"/>
      <c r="H477" s="3">
        <f t="shared" si="25"/>
        <v>46.09375</v>
      </c>
      <c r="I477" s="3">
        <f t="shared" si="26"/>
        <v>40.09375</v>
      </c>
      <c r="J477" s="2" t="s">
        <v>13</v>
      </c>
      <c r="K477" s="6" t="s">
        <v>127</v>
      </c>
      <c r="L477" s="6" t="s">
        <v>133</v>
      </c>
      <c r="M477" s="6" t="s">
        <v>134</v>
      </c>
    </row>
    <row r="478" spans="2:13" x14ac:dyDescent="0.25">
      <c r="B478" s="6" t="s">
        <v>107</v>
      </c>
      <c r="C478" s="3">
        <v>87.1875</v>
      </c>
      <c r="D478" s="3">
        <v>10.84375</v>
      </c>
      <c r="E478" s="3">
        <v>65.5</v>
      </c>
      <c r="F478" s="3"/>
      <c r="G478" s="3"/>
      <c r="H478" s="3">
        <f t="shared" si="25"/>
        <v>47.09375</v>
      </c>
      <c r="I478" s="3">
        <f t="shared" si="26"/>
        <v>40.09375</v>
      </c>
      <c r="J478" s="2" t="s">
        <v>13</v>
      </c>
      <c r="K478" s="6" t="s">
        <v>127</v>
      </c>
      <c r="L478" s="6" t="s">
        <v>133</v>
      </c>
      <c r="M478" s="6" t="s">
        <v>134</v>
      </c>
    </row>
    <row r="479" spans="2:13" x14ac:dyDescent="0.25">
      <c r="B479" s="6" t="s">
        <v>107</v>
      </c>
      <c r="C479" s="3">
        <v>88.1875</v>
      </c>
      <c r="D479" s="3">
        <v>10.84375</v>
      </c>
      <c r="E479" s="3">
        <v>66.5</v>
      </c>
      <c r="F479" s="3"/>
      <c r="G479" s="3"/>
      <c r="H479" s="3">
        <f t="shared" si="25"/>
        <v>48.09375</v>
      </c>
      <c r="I479" s="3">
        <f t="shared" si="26"/>
        <v>40.09375</v>
      </c>
      <c r="J479" s="2" t="s">
        <v>13</v>
      </c>
      <c r="K479" s="6" t="s">
        <v>127</v>
      </c>
      <c r="L479" s="6" t="s">
        <v>133</v>
      </c>
      <c r="M479" s="6" t="s">
        <v>134</v>
      </c>
    </row>
    <row r="480" spans="2:13" x14ac:dyDescent="0.25">
      <c r="B480" s="163">
        <v>335</v>
      </c>
      <c r="C480" s="164">
        <v>60.1875</v>
      </c>
      <c r="D480" s="164">
        <v>10.09375</v>
      </c>
      <c r="E480" s="164">
        <v>20</v>
      </c>
      <c r="F480" s="164"/>
      <c r="H480" s="3">
        <f t="shared" si="22"/>
        <v>20.09375</v>
      </c>
      <c r="I480" s="3">
        <f t="shared" si="23"/>
        <v>40.09375</v>
      </c>
      <c r="J480" s="2" t="s">
        <v>13</v>
      </c>
      <c r="K480" s="6" t="s">
        <v>121</v>
      </c>
      <c r="L480" s="6" t="s">
        <v>131</v>
      </c>
      <c r="M480" s="6" t="s">
        <v>135</v>
      </c>
    </row>
    <row r="481" spans="2:13" x14ac:dyDescent="0.25">
      <c r="B481" s="6">
        <v>335</v>
      </c>
      <c r="C481" s="3">
        <v>61.1875</v>
      </c>
      <c r="D481" s="3">
        <v>10.09375</v>
      </c>
      <c r="E481" s="3">
        <v>20.5</v>
      </c>
      <c r="F481" s="3"/>
      <c r="H481" s="3">
        <f t="shared" si="22"/>
        <v>21.09375</v>
      </c>
      <c r="I481" s="3">
        <f t="shared" si="23"/>
        <v>40.09375</v>
      </c>
      <c r="J481" s="2" t="s">
        <v>13</v>
      </c>
      <c r="K481" s="6" t="s">
        <v>121</v>
      </c>
      <c r="L481" s="6" t="s">
        <v>131</v>
      </c>
      <c r="M481" s="6" t="s">
        <v>135</v>
      </c>
    </row>
    <row r="482" spans="2:13" x14ac:dyDescent="0.25">
      <c r="B482" s="6">
        <v>335</v>
      </c>
      <c r="C482" s="3">
        <v>62.1875</v>
      </c>
      <c r="D482" s="3">
        <v>10.09375</v>
      </c>
      <c r="E482" s="3">
        <v>21</v>
      </c>
      <c r="F482" s="3"/>
      <c r="H482" s="3">
        <f t="shared" si="22"/>
        <v>22.09375</v>
      </c>
      <c r="I482" s="3">
        <f t="shared" si="23"/>
        <v>40.09375</v>
      </c>
      <c r="J482" s="2" t="s">
        <v>13</v>
      </c>
      <c r="K482" s="6" t="s">
        <v>121</v>
      </c>
      <c r="L482" s="6" t="s">
        <v>131</v>
      </c>
      <c r="M482" s="6" t="s">
        <v>135</v>
      </c>
    </row>
    <row r="483" spans="2:13" x14ac:dyDescent="0.25">
      <c r="B483" s="6">
        <v>335</v>
      </c>
      <c r="C483" s="3">
        <v>63.1875</v>
      </c>
      <c r="D483" s="3">
        <v>10.09375</v>
      </c>
      <c r="E483" s="3">
        <v>21.5</v>
      </c>
      <c r="F483" s="3"/>
      <c r="H483" s="3">
        <f t="shared" si="22"/>
        <v>23.09375</v>
      </c>
      <c r="I483" s="3">
        <f t="shared" si="23"/>
        <v>40.09375</v>
      </c>
      <c r="J483" s="2" t="s">
        <v>13</v>
      </c>
      <c r="K483" s="6" t="s">
        <v>121</v>
      </c>
      <c r="L483" s="6" t="s">
        <v>131</v>
      </c>
      <c r="M483" s="6" t="s">
        <v>135</v>
      </c>
    </row>
    <row r="484" spans="2:13" x14ac:dyDescent="0.25">
      <c r="B484" s="6">
        <v>335</v>
      </c>
      <c r="C484" s="3">
        <v>64.1875</v>
      </c>
      <c r="D484" s="3">
        <v>10.09375</v>
      </c>
      <c r="E484" s="3">
        <v>22</v>
      </c>
      <c r="F484" s="3"/>
      <c r="H484" s="3">
        <f t="shared" si="22"/>
        <v>24.09375</v>
      </c>
      <c r="I484" s="3">
        <f t="shared" si="23"/>
        <v>40.09375</v>
      </c>
      <c r="J484" s="2" t="s">
        <v>13</v>
      </c>
      <c r="K484" s="6" t="s">
        <v>121</v>
      </c>
      <c r="L484" s="6" t="s">
        <v>131</v>
      </c>
      <c r="M484" s="6" t="s">
        <v>135</v>
      </c>
    </row>
    <row r="485" spans="2:13" x14ac:dyDescent="0.25">
      <c r="B485" s="6">
        <v>335</v>
      </c>
      <c r="C485" s="3">
        <v>65.1875</v>
      </c>
      <c r="D485" s="3">
        <v>10.09375</v>
      </c>
      <c r="E485" s="3">
        <v>22.5</v>
      </c>
      <c r="F485" s="3"/>
      <c r="H485" s="3">
        <f t="shared" si="22"/>
        <v>25.09375</v>
      </c>
      <c r="I485" s="3">
        <f t="shared" si="23"/>
        <v>40.09375</v>
      </c>
      <c r="J485" s="2" t="s">
        <v>13</v>
      </c>
      <c r="K485" s="6" t="s">
        <v>121</v>
      </c>
      <c r="L485" s="6" t="s">
        <v>131</v>
      </c>
      <c r="M485" s="6" t="s">
        <v>135</v>
      </c>
    </row>
    <row r="486" spans="2:13" x14ac:dyDescent="0.25">
      <c r="B486" s="6">
        <v>335</v>
      </c>
      <c r="C486" s="3">
        <v>66.1875</v>
      </c>
      <c r="D486" s="3">
        <v>10.09375</v>
      </c>
      <c r="E486" s="3">
        <v>23</v>
      </c>
      <c r="F486" s="3"/>
      <c r="H486" s="3">
        <f t="shared" si="22"/>
        <v>26.09375</v>
      </c>
      <c r="I486" s="3">
        <f t="shared" si="23"/>
        <v>40.09375</v>
      </c>
      <c r="J486" s="2" t="s">
        <v>13</v>
      </c>
      <c r="K486" s="6" t="s">
        <v>121</v>
      </c>
      <c r="L486" s="6" t="s">
        <v>131</v>
      </c>
      <c r="M486" s="6" t="s">
        <v>135</v>
      </c>
    </row>
    <row r="487" spans="2:13" x14ac:dyDescent="0.25">
      <c r="B487" s="6">
        <v>335</v>
      </c>
      <c r="C487" s="3">
        <v>67.1875</v>
      </c>
      <c r="D487" s="3">
        <v>10.09375</v>
      </c>
      <c r="E487" s="3">
        <v>23.5</v>
      </c>
      <c r="F487" s="3"/>
      <c r="H487" s="3">
        <f t="shared" si="22"/>
        <v>27.09375</v>
      </c>
      <c r="I487" s="3">
        <f t="shared" si="23"/>
        <v>40.09375</v>
      </c>
      <c r="J487" s="2" t="s">
        <v>13</v>
      </c>
      <c r="K487" s="6" t="s">
        <v>121</v>
      </c>
      <c r="L487" s="6" t="s">
        <v>131</v>
      </c>
      <c r="M487" s="6" t="s">
        <v>135</v>
      </c>
    </row>
    <row r="488" spans="2:13" x14ac:dyDescent="0.25">
      <c r="B488" s="6">
        <v>335</v>
      </c>
      <c r="C488" s="3">
        <v>68.1875</v>
      </c>
      <c r="D488" s="3">
        <v>10.09375</v>
      </c>
      <c r="E488" s="3">
        <v>24</v>
      </c>
      <c r="F488" s="3"/>
      <c r="H488" s="3">
        <f t="shared" si="22"/>
        <v>28.09375</v>
      </c>
      <c r="I488" s="3">
        <f t="shared" si="23"/>
        <v>40.09375</v>
      </c>
      <c r="J488" s="2" t="s">
        <v>13</v>
      </c>
      <c r="K488" s="6" t="s">
        <v>121</v>
      </c>
      <c r="L488" s="6" t="s">
        <v>131</v>
      </c>
      <c r="M488" s="6" t="s">
        <v>135</v>
      </c>
    </row>
    <row r="489" spans="2:13" x14ac:dyDescent="0.25">
      <c r="B489" s="6">
        <v>335</v>
      </c>
      <c r="C489" s="3">
        <v>69.1875</v>
      </c>
      <c r="D489" s="3">
        <v>10.09375</v>
      </c>
      <c r="E489" s="3">
        <v>24.5</v>
      </c>
      <c r="F489" s="3"/>
      <c r="H489" s="3">
        <f t="shared" si="22"/>
        <v>29.09375</v>
      </c>
      <c r="I489" s="3">
        <f t="shared" si="23"/>
        <v>40.09375</v>
      </c>
      <c r="J489" s="2" t="s">
        <v>13</v>
      </c>
      <c r="K489" s="6" t="s">
        <v>121</v>
      </c>
      <c r="L489" s="6" t="s">
        <v>131</v>
      </c>
      <c r="M489" s="6" t="s">
        <v>135</v>
      </c>
    </row>
    <row r="490" spans="2:13" x14ac:dyDescent="0.25">
      <c r="B490" s="6">
        <v>335</v>
      </c>
      <c r="C490" s="3">
        <v>70.1875</v>
      </c>
      <c r="D490" s="3">
        <v>10.09375</v>
      </c>
      <c r="E490" s="3">
        <v>25</v>
      </c>
      <c r="F490" s="3"/>
      <c r="H490" s="3">
        <f t="shared" si="22"/>
        <v>30.09375</v>
      </c>
      <c r="I490" s="3">
        <f t="shared" si="23"/>
        <v>40.09375</v>
      </c>
      <c r="J490" s="2" t="s">
        <v>13</v>
      </c>
      <c r="K490" s="6" t="s">
        <v>121</v>
      </c>
      <c r="L490" s="6" t="s">
        <v>131</v>
      </c>
      <c r="M490" s="6" t="s">
        <v>135</v>
      </c>
    </row>
    <row r="491" spans="2:13" x14ac:dyDescent="0.25">
      <c r="B491" s="6">
        <v>335</v>
      </c>
      <c r="C491" s="3">
        <v>71.1875</v>
      </c>
      <c r="D491" s="3">
        <v>10.09375</v>
      </c>
      <c r="E491" s="3">
        <v>25.5</v>
      </c>
      <c r="F491" s="3"/>
      <c r="H491" s="3">
        <f t="shared" si="22"/>
        <v>31.09375</v>
      </c>
      <c r="I491" s="3">
        <f t="shared" si="23"/>
        <v>40.09375</v>
      </c>
      <c r="J491" s="2" t="s">
        <v>13</v>
      </c>
      <c r="K491" s="6" t="s">
        <v>121</v>
      </c>
      <c r="L491" s="6" t="s">
        <v>131</v>
      </c>
      <c r="M491" s="6" t="s">
        <v>135</v>
      </c>
    </row>
    <row r="492" spans="2:13" x14ac:dyDescent="0.25">
      <c r="B492" s="6">
        <v>335</v>
      </c>
      <c r="C492" s="3">
        <v>72.1875</v>
      </c>
      <c r="D492" s="3">
        <v>10.09375</v>
      </c>
      <c r="E492" s="3">
        <v>26</v>
      </c>
      <c r="F492" s="3"/>
      <c r="H492" s="3">
        <f t="shared" si="22"/>
        <v>32.09375</v>
      </c>
      <c r="I492" s="3">
        <f t="shared" si="23"/>
        <v>40.09375</v>
      </c>
      <c r="J492" s="2" t="s">
        <v>13</v>
      </c>
      <c r="K492" s="6" t="s">
        <v>121</v>
      </c>
      <c r="L492" s="6" t="s">
        <v>131</v>
      </c>
      <c r="M492" s="6" t="s">
        <v>135</v>
      </c>
    </row>
    <row r="493" spans="2:13" x14ac:dyDescent="0.25">
      <c r="B493" s="6">
        <v>335</v>
      </c>
      <c r="C493" s="3">
        <v>73.1875</v>
      </c>
      <c r="D493" s="3">
        <v>10.09375</v>
      </c>
      <c r="E493" s="3">
        <v>26.5</v>
      </c>
      <c r="F493" s="3"/>
      <c r="H493" s="3">
        <f t="shared" si="22"/>
        <v>33.09375</v>
      </c>
      <c r="I493" s="3">
        <f t="shared" si="23"/>
        <v>40.09375</v>
      </c>
      <c r="J493" s="2" t="s">
        <v>13</v>
      </c>
      <c r="K493" s="6" t="s">
        <v>121</v>
      </c>
      <c r="L493" s="6" t="s">
        <v>131</v>
      </c>
      <c r="M493" s="6" t="s">
        <v>135</v>
      </c>
    </row>
    <row r="494" spans="2:13" x14ac:dyDescent="0.25">
      <c r="B494" s="6">
        <v>335</v>
      </c>
      <c r="C494" s="3">
        <v>74.1875</v>
      </c>
      <c r="D494" s="3">
        <v>10.09375</v>
      </c>
      <c r="E494" s="3">
        <v>27</v>
      </c>
      <c r="F494" s="3"/>
      <c r="H494" s="3">
        <f t="shared" si="22"/>
        <v>34.09375</v>
      </c>
      <c r="I494" s="3">
        <f t="shared" si="23"/>
        <v>40.09375</v>
      </c>
      <c r="J494" s="2" t="s">
        <v>13</v>
      </c>
      <c r="K494" s="6" t="s">
        <v>121</v>
      </c>
      <c r="L494" s="6" t="s">
        <v>131</v>
      </c>
      <c r="M494" s="6" t="s">
        <v>135</v>
      </c>
    </row>
    <row r="495" spans="2:13" x14ac:dyDescent="0.25">
      <c r="B495" s="6">
        <v>335</v>
      </c>
      <c r="C495" s="3">
        <v>75.1875</v>
      </c>
      <c r="D495" s="3">
        <v>10.09375</v>
      </c>
      <c r="E495" s="3">
        <v>27.5</v>
      </c>
      <c r="F495" s="3"/>
      <c r="H495" s="3">
        <f t="shared" si="22"/>
        <v>35.09375</v>
      </c>
      <c r="I495" s="3">
        <f t="shared" si="23"/>
        <v>40.09375</v>
      </c>
      <c r="J495" s="2" t="s">
        <v>13</v>
      </c>
      <c r="K495" s="6" t="s">
        <v>121</v>
      </c>
      <c r="L495" s="6" t="s">
        <v>131</v>
      </c>
      <c r="M495" s="6" t="s">
        <v>135</v>
      </c>
    </row>
    <row r="496" spans="2:13" x14ac:dyDescent="0.25">
      <c r="B496" s="6">
        <v>335</v>
      </c>
      <c r="C496" s="3">
        <v>76.1875</v>
      </c>
      <c r="D496" s="3">
        <v>10.09375</v>
      </c>
      <c r="E496" s="3">
        <v>28</v>
      </c>
      <c r="F496" s="3"/>
      <c r="H496" s="3">
        <f t="shared" si="22"/>
        <v>36.09375</v>
      </c>
      <c r="I496" s="3">
        <f t="shared" si="23"/>
        <v>40.09375</v>
      </c>
      <c r="J496" s="2" t="s">
        <v>13</v>
      </c>
      <c r="K496" s="6" t="s">
        <v>121</v>
      </c>
      <c r="L496" s="6" t="s">
        <v>131</v>
      </c>
      <c r="M496" s="6" t="s">
        <v>135</v>
      </c>
    </row>
    <row r="497" spans="2:13" x14ac:dyDescent="0.25">
      <c r="B497" s="6">
        <v>335</v>
      </c>
      <c r="C497" s="3">
        <v>77.1875</v>
      </c>
      <c r="D497" s="3">
        <v>10.09375</v>
      </c>
      <c r="E497" s="3">
        <v>28.5</v>
      </c>
      <c r="F497" s="3"/>
      <c r="H497" s="3">
        <f t="shared" si="22"/>
        <v>37.09375</v>
      </c>
      <c r="I497" s="3">
        <f t="shared" si="23"/>
        <v>40.09375</v>
      </c>
      <c r="J497" s="2" t="s">
        <v>13</v>
      </c>
      <c r="K497" s="6" t="s">
        <v>121</v>
      </c>
      <c r="L497" s="6" t="s">
        <v>131</v>
      </c>
      <c r="M497" s="6" t="s">
        <v>135</v>
      </c>
    </row>
    <row r="498" spans="2:13" x14ac:dyDescent="0.25">
      <c r="B498" s="6">
        <v>335</v>
      </c>
      <c r="C498" s="3">
        <v>78.1875</v>
      </c>
      <c r="D498" s="3">
        <v>10.09375</v>
      </c>
      <c r="E498" s="3">
        <v>29</v>
      </c>
      <c r="F498" s="3"/>
      <c r="H498" s="3">
        <f t="shared" si="22"/>
        <v>38.09375</v>
      </c>
      <c r="I498" s="3">
        <f t="shared" si="23"/>
        <v>40.09375</v>
      </c>
      <c r="J498" s="2" t="s">
        <v>13</v>
      </c>
      <c r="K498" s="6" t="s">
        <v>121</v>
      </c>
      <c r="L498" s="6" t="s">
        <v>131</v>
      </c>
      <c r="M498" s="6" t="s">
        <v>135</v>
      </c>
    </row>
    <row r="499" spans="2:13" x14ac:dyDescent="0.25">
      <c r="B499" s="6">
        <v>335</v>
      </c>
      <c r="C499" s="3">
        <v>79.1875</v>
      </c>
      <c r="D499" s="3">
        <v>10.09375</v>
      </c>
      <c r="E499" s="3">
        <v>29.5</v>
      </c>
      <c r="F499" s="3"/>
      <c r="H499" s="3">
        <f t="shared" si="22"/>
        <v>39.09375</v>
      </c>
      <c r="I499" s="3">
        <f t="shared" si="23"/>
        <v>40.09375</v>
      </c>
      <c r="J499" s="2" t="s">
        <v>13</v>
      </c>
      <c r="K499" s="6" t="s">
        <v>121</v>
      </c>
      <c r="L499" s="6" t="s">
        <v>131</v>
      </c>
      <c r="M499" s="6" t="s">
        <v>135</v>
      </c>
    </row>
    <row r="500" spans="2:13" x14ac:dyDescent="0.25">
      <c r="B500" s="6">
        <v>335</v>
      </c>
      <c r="C500" s="3">
        <v>80.1875</v>
      </c>
      <c r="D500" s="3">
        <v>10.09375</v>
      </c>
      <c r="E500" s="3">
        <v>30</v>
      </c>
      <c r="F500" s="3"/>
      <c r="H500" s="3">
        <f t="shared" si="22"/>
        <v>40.09375</v>
      </c>
      <c r="I500" s="3">
        <f t="shared" si="23"/>
        <v>40.09375</v>
      </c>
      <c r="J500" s="2" t="s">
        <v>12</v>
      </c>
      <c r="K500" s="6" t="s">
        <v>121</v>
      </c>
      <c r="L500" s="6" t="s">
        <v>131</v>
      </c>
      <c r="M500" s="6" t="s">
        <v>135</v>
      </c>
    </row>
    <row r="501" spans="2:13" x14ac:dyDescent="0.25">
      <c r="B501" s="6">
        <v>335</v>
      </c>
      <c r="C501" s="3">
        <v>81.1875</v>
      </c>
      <c r="D501" s="3">
        <v>10.09375</v>
      </c>
      <c r="E501" s="3">
        <v>30.5</v>
      </c>
      <c r="F501" s="3"/>
      <c r="H501" s="3">
        <f t="shared" si="22"/>
        <v>41.09375</v>
      </c>
      <c r="I501" s="3">
        <f t="shared" si="23"/>
        <v>40.09375</v>
      </c>
      <c r="J501" s="2" t="s">
        <v>12</v>
      </c>
      <c r="K501" s="6" t="s">
        <v>121</v>
      </c>
      <c r="L501" s="6" t="s">
        <v>131</v>
      </c>
      <c r="M501" s="6" t="s">
        <v>135</v>
      </c>
    </row>
    <row r="502" spans="2:13" x14ac:dyDescent="0.25">
      <c r="B502" s="6">
        <v>335</v>
      </c>
      <c r="C502" s="3">
        <v>82.1875</v>
      </c>
      <c r="D502" s="3">
        <v>10.09375</v>
      </c>
      <c r="E502" s="3">
        <v>31</v>
      </c>
      <c r="F502" s="3"/>
      <c r="H502" s="3">
        <f t="shared" si="22"/>
        <v>42.09375</v>
      </c>
      <c r="I502" s="3">
        <f t="shared" si="23"/>
        <v>40.09375</v>
      </c>
      <c r="J502" s="2" t="s">
        <v>13</v>
      </c>
      <c r="K502" s="6" t="s">
        <v>121</v>
      </c>
      <c r="L502" s="6" t="s">
        <v>131</v>
      </c>
      <c r="M502" s="6" t="s">
        <v>135</v>
      </c>
    </row>
    <row r="503" spans="2:13" x14ac:dyDescent="0.25">
      <c r="B503" s="6">
        <v>335</v>
      </c>
      <c r="C503" s="3">
        <v>83.1875</v>
      </c>
      <c r="D503" s="3">
        <v>10.09375</v>
      </c>
      <c r="E503" s="3">
        <v>31.5</v>
      </c>
      <c r="F503" s="3"/>
      <c r="H503" s="3">
        <f t="shared" si="22"/>
        <v>43.09375</v>
      </c>
      <c r="I503" s="3">
        <f t="shared" si="23"/>
        <v>40.09375</v>
      </c>
      <c r="J503" s="2" t="s">
        <v>13</v>
      </c>
      <c r="K503" s="6" t="s">
        <v>121</v>
      </c>
      <c r="L503" s="6" t="s">
        <v>131</v>
      </c>
      <c r="M503" s="6" t="s">
        <v>135</v>
      </c>
    </row>
    <row r="504" spans="2:13" x14ac:dyDescent="0.25">
      <c r="B504" s="6">
        <v>335</v>
      </c>
      <c r="C504" s="3">
        <v>84.1875</v>
      </c>
      <c r="D504" s="3">
        <v>10.09375</v>
      </c>
      <c r="E504" s="3">
        <v>32</v>
      </c>
      <c r="F504" s="3"/>
      <c r="H504" s="3">
        <f t="shared" si="22"/>
        <v>44.09375</v>
      </c>
      <c r="I504" s="3">
        <f t="shared" si="23"/>
        <v>40.09375</v>
      </c>
      <c r="J504" s="2" t="s">
        <v>12</v>
      </c>
      <c r="K504" s="6" t="s">
        <v>121</v>
      </c>
      <c r="L504" s="6" t="s">
        <v>131</v>
      </c>
      <c r="M504" s="6" t="s">
        <v>135</v>
      </c>
    </row>
    <row r="505" spans="2:13" x14ac:dyDescent="0.25">
      <c r="B505" s="6">
        <v>335</v>
      </c>
      <c r="C505" s="3">
        <v>85.1875</v>
      </c>
      <c r="D505" s="3">
        <v>10.09375</v>
      </c>
      <c r="E505" s="3">
        <v>32.5</v>
      </c>
      <c r="F505" s="3"/>
      <c r="H505" s="3">
        <f t="shared" si="22"/>
        <v>45.09375</v>
      </c>
      <c r="I505" s="3">
        <f t="shared" si="23"/>
        <v>40.09375</v>
      </c>
      <c r="J505" s="2" t="s">
        <v>13</v>
      </c>
      <c r="K505" s="6" t="s">
        <v>121</v>
      </c>
      <c r="L505" s="6" t="s">
        <v>131</v>
      </c>
      <c r="M505" s="6" t="s">
        <v>135</v>
      </c>
    </row>
    <row r="506" spans="2:13" x14ac:dyDescent="0.25">
      <c r="B506" s="6">
        <v>335</v>
      </c>
      <c r="C506" s="3">
        <v>86.1875</v>
      </c>
      <c r="D506" s="3">
        <v>10.09375</v>
      </c>
      <c r="E506" s="3">
        <v>33</v>
      </c>
      <c r="F506" s="3"/>
      <c r="H506" s="3">
        <f t="shared" si="22"/>
        <v>46.09375</v>
      </c>
      <c r="I506" s="3">
        <f t="shared" si="23"/>
        <v>40.09375</v>
      </c>
      <c r="J506" s="2" t="s">
        <v>13</v>
      </c>
      <c r="K506" s="6" t="s">
        <v>121</v>
      </c>
      <c r="L506" s="6" t="s">
        <v>131</v>
      </c>
      <c r="M506" s="6" t="s">
        <v>135</v>
      </c>
    </row>
    <row r="507" spans="2:13" x14ac:dyDescent="0.25">
      <c r="B507" s="6">
        <v>335</v>
      </c>
      <c r="C507" s="3">
        <v>87.1875</v>
      </c>
      <c r="D507" s="3">
        <v>10.09375</v>
      </c>
      <c r="E507" s="3">
        <v>33.5</v>
      </c>
      <c r="F507" s="3"/>
      <c r="H507" s="3">
        <f t="shared" si="22"/>
        <v>47.09375</v>
      </c>
      <c r="I507" s="3">
        <f t="shared" si="23"/>
        <v>40.09375</v>
      </c>
      <c r="J507" s="2" t="s">
        <v>13</v>
      </c>
      <c r="K507" s="6" t="s">
        <v>121</v>
      </c>
      <c r="L507" s="6" t="s">
        <v>131</v>
      </c>
      <c r="M507" s="6" t="s">
        <v>135</v>
      </c>
    </row>
    <row r="508" spans="2:13" x14ac:dyDescent="0.25">
      <c r="B508" s="6">
        <v>335</v>
      </c>
      <c r="C508" s="3">
        <v>88.1875</v>
      </c>
      <c r="D508" s="3">
        <v>10.09375</v>
      </c>
      <c r="E508" s="3">
        <v>34</v>
      </c>
      <c r="F508" s="3"/>
      <c r="H508" s="3">
        <f t="shared" si="22"/>
        <v>48.09375</v>
      </c>
      <c r="I508" s="3">
        <f t="shared" si="23"/>
        <v>40.09375</v>
      </c>
      <c r="J508" s="2" t="s">
        <v>13</v>
      </c>
      <c r="K508" s="6" t="s">
        <v>121</v>
      </c>
      <c r="L508" s="6" t="s">
        <v>131</v>
      </c>
      <c r="M508" s="6" t="s">
        <v>135</v>
      </c>
    </row>
    <row r="509" spans="2:13" x14ac:dyDescent="0.25">
      <c r="B509" s="6">
        <v>335</v>
      </c>
      <c r="C509" s="3">
        <v>89.1875</v>
      </c>
      <c r="D509" s="3">
        <v>10.09375</v>
      </c>
      <c r="E509" s="3">
        <v>34.5</v>
      </c>
      <c r="F509" s="3"/>
      <c r="H509" s="3">
        <f t="shared" si="22"/>
        <v>49.09375</v>
      </c>
      <c r="I509" s="3">
        <f t="shared" si="23"/>
        <v>40.09375</v>
      </c>
      <c r="J509" s="2" t="s">
        <v>13</v>
      </c>
      <c r="K509" s="6" t="s">
        <v>121</v>
      </c>
      <c r="L509" s="6" t="s">
        <v>131</v>
      </c>
      <c r="M509" s="6" t="s">
        <v>135</v>
      </c>
    </row>
    <row r="510" spans="2:13" x14ac:dyDescent="0.25">
      <c r="B510" s="6">
        <v>335</v>
      </c>
      <c r="C510" s="3">
        <v>90.1875</v>
      </c>
      <c r="D510" s="3">
        <v>10.09375</v>
      </c>
      <c r="E510" s="3">
        <v>35</v>
      </c>
      <c r="F510" s="3"/>
      <c r="H510" s="3">
        <f t="shared" si="22"/>
        <v>50.09375</v>
      </c>
      <c r="I510" s="3">
        <f t="shared" si="23"/>
        <v>40.09375</v>
      </c>
      <c r="J510" s="2" t="s">
        <v>13</v>
      </c>
      <c r="K510" s="6" t="s">
        <v>121</v>
      </c>
      <c r="L510" s="6" t="s">
        <v>131</v>
      </c>
      <c r="M510" s="6" t="s">
        <v>135</v>
      </c>
    </row>
    <row r="511" spans="2:13" x14ac:dyDescent="0.25">
      <c r="B511" s="6">
        <v>335</v>
      </c>
      <c r="C511" s="3">
        <v>91.1875</v>
      </c>
      <c r="D511" s="3">
        <v>10.09375</v>
      </c>
      <c r="E511" s="3">
        <v>35.5</v>
      </c>
      <c r="F511" s="3"/>
      <c r="H511" s="3">
        <f t="shared" si="22"/>
        <v>51.09375</v>
      </c>
      <c r="I511" s="3">
        <f t="shared" si="23"/>
        <v>40.09375</v>
      </c>
      <c r="J511" s="2" t="s">
        <v>13</v>
      </c>
      <c r="K511" s="6" t="s">
        <v>121</v>
      </c>
      <c r="L511" s="6" t="s">
        <v>131</v>
      </c>
      <c r="M511" s="6" t="s">
        <v>135</v>
      </c>
    </row>
    <row r="512" spans="2:13" x14ac:dyDescent="0.25">
      <c r="B512" s="6">
        <v>335</v>
      </c>
      <c r="C512" s="3">
        <v>92.1875</v>
      </c>
      <c r="D512" s="3">
        <v>10.09375</v>
      </c>
      <c r="E512" s="3">
        <v>36</v>
      </c>
      <c r="F512" s="3"/>
      <c r="H512" s="3">
        <f t="shared" si="22"/>
        <v>52.09375</v>
      </c>
      <c r="I512" s="3">
        <f t="shared" si="23"/>
        <v>40.09375</v>
      </c>
      <c r="J512" s="2" t="s">
        <v>13</v>
      </c>
      <c r="K512" s="6" t="s">
        <v>121</v>
      </c>
      <c r="L512" s="6" t="s">
        <v>131</v>
      </c>
      <c r="M512" s="6" t="s">
        <v>135</v>
      </c>
    </row>
    <row r="513" spans="2:13" x14ac:dyDescent="0.25">
      <c r="B513" s="6">
        <v>335</v>
      </c>
      <c r="C513" s="3">
        <v>93.1875</v>
      </c>
      <c r="D513" s="3">
        <v>10.09375</v>
      </c>
      <c r="E513" s="3">
        <v>36.5</v>
      </c>
      <c r="F513" s="3"/>
      <c r="H513" s="3">
        <f t="shared" si="22"/>
        <v>53.09375</v>
      </c>
      <c r="I513" s="3">
        <f t="shared" si="23"/>
        <v>40.09375</v>
      </c>
      <c r="J513" s="2" t="s">
        <v>13</v>
      </c>
      <c r="K513" s="6" t="s">
        <v>121</v>
      </c>
      <c r="L513" s="6" t="s">
        <v>131</v>
      </c>
      <c r="M513" s="6" t="s">
        <v>135</v>
      </c>
    </row>
    <row r="514" spans="2:13" x14ac:dyDescent="0.25">
      <c r="B514" s="6">
        <v>335</v>
      </c>
      <c r="C514" s="3">
        <v>94.1875</v>
      </c>
      <c r="D514" s="3">
        <v>10.09375</v>
      </c>
      <c r="E514" s="3">
        <v>37</v>
      </c>
      <c r="F514" s="3"/>
      <c r="H514" s="3">
        <f t="shared" si="22"/>
        <v>54.09375</v>
      </c>
      <c r="I514" s="3">
        <f t="shared" si="23"/>
        <v>40.09375</v>
      </c>
      <c r="J514" s="2" t="s">
        <v>13</v>
      </c>
      <c r="K514" s="6" t="s">
        <v>121</v>
      </c>
      <c r="L514" s="6" t="s">
        <v>131</v>
      </c>
      <c r="M514" s="6" t="s">
        <v>135</v>
      </c>
    </row>
    <row r="515" spans="2:13" x14ac:dyDescent="0.25">
      <c r="B515" s="6">
        <v>335</v>
      </c>
      <c r="C515" s="3">
        <v>95.1875</v>
      </c>
      <c r="D515" s="3">
        <v>10.09375</v>
      </c>
      <c r="E515" s="3">
        <v>37.5</v>
      </c>
      <c r="F515" s="3"/>
      <c r="H515" s="3">
        <f t="shared" ref="H515:H700" si="27">C515-40.09375</f>
        <v>55.09375</v>
      </c>
      <c r="I515" s="3">
        <f t="shared" si="23"/>
        <v>40.09375</v>
      </c>
      <c r="J515" s="2" t="s">
        <v>13</v>
      </c>
      <c r="K515" s="6" t="s">
        <v>121</v>
      </c>
      <c r="L515" s="6" t="s">
        <v>131</v>
      </c>
      <c r="M515" s="6" t="s">
        <v>135</v>
      </c>
    </row>
    <row r="516" spans="2:13" x14ac:dyDescent="0.25">
      <c r="B516" s="6">
        <v>335</v>
      </c>
      <c r="C516" s="3">
        <v>96.1875</v>
      </c>
      <c r="D516" s="3">
        <v>10.09375</v>
      </c>
      <c r="E516" s="3">
        <v>38</v>
      </c>
      <c r="F516" s="3"/>
      <c r="H516" s="3">
        <f t="shared" si="27"/>
        <v>56.09375</v>
      </c>
      <c r="I516" s="3">
        <f t="shared" si="23"/>
        <v>40.09375</v>
      </c>
      <c r="J516" s="2" t="s">
        <v>13</v>
      </c>
      <c r="K516" s="6" t="s">
        <v>121</v>
      </c>
      <c r="L516" s="6" t="s">
        <v>131</v>
      </c>
      <c r="M516" s="6" t="s">
        <v>135</v>
      </c>
    </row>
    <row r="517" spans="2:13" x14ac:dyDescent="0.25">
      <c r="B517" s="6">
        <v>335</v>
      </c>
      <c r="C517" s="3">
        <v>97.1875</v>
      </c>
      <c r="D517" s="3">
        <v>10.09375</v>
      </c>
      <c r="E517" s="3">
        <v>38.5</v>
      </c>
      <c r="F517" s="3"/>
      <c r="H517" s="3">
        <f t="shared" si="27"/>
        <v>57.09375</v>
      </c>
      <c r="I517" s="3">
        <f t="shared" si="23"/>
        <v>40.09375</v>
      </c>
      <c r="J517" s="2" t="s">
        <v>13</v>
      </c>
      <c r="K517" s="6" t="s">
        <v>121</v>
      </c>
      <c r="L517" s="6" t="s">
        <v>131</v>
      </c>
      <c r="M517" s="6" t="s">
        <v>135</v>
      </c>
    </row>
    <row r="518" spans="2:13" x14ac:dyDescent="0.25">
      <c r="B518" s="6">
        <v>335</v>
      </c>
      <c r="C518" s="3">
        <v>98.1875</v>
      </c>
      <c r="D518" s="3">
        <v>10.09375</v>
      </c>
      <c r="E518" s="3">
        <v>39</v>
      </c>
      <c r="F518" s="3"/>
      <c r="H518" s="3">
        <f t="shared" si="27"/>
        <v>58.09375</v>
      </c>
      <c r="I518" s="3">
        <f t="shared" si="23"/>
        <v>40.09375</v>
      </c>
      <c r="J518" s="2" t="s">
        <v>13</v>
      </c>
      <c r="K518" s="6" t="s">
        <v>121</v>
      </c>
      <c r="L518" s="6" t="s">
        <v>131</v>
      </c>
      <c r="M518" s="6" t="s">
        <v>135</v>
      </c>
    </row>
    <row r="519" spans="2:13" x14ac:dyDescent="0.25">
      <c r="B519" s="6">
        <v>335</v>
      </c>
      <c r="C519" s="3">
        <v>99.1875</v>
      </c>
      <c r="D519" s="3">
        <v>10.09375</v>
      </c>
      <c r="E519" s="3">
        <v>39.5</v>
      </c>
      <c r="F519" s="3"/>
      <c r="H519" s="3">
        <f t="shared" si="27"/>
        <v>59.09375</v>
      </c>
      <c r="I519" s="3">
        <f t="shared" si="23"/>
        <v>40.09375</v>
      </c>
      <c r="J519" s="2" t="s">
        <v>13</v>
      </c>
      <c r="K519" s="6" t="s">
        <v>121</v>
      </c>
      <c r="L519" s="6" t="s">
        <v>131</v>
      </c>
      <c r="M519" s="6" t="s">
        <v>135</v>
      </c>
    </row>
    <row r="520" spans="2:13" x14ac:dyDescent="0.25">
      <c r="B520" s="6">
        <v>335</v>
      </c>
      <c r="C520" s="3">
        <v>100.1875</v>
      </c>
      <c r="D520" s="3">
        <v>10.09375</v>
      </c>
      <c r="E520" s="3">
        <v>40</v>
      </c>
      <c r="F520" s="3"/>
      <c r="H520" s="3">
        <f t="shared" si="27"/>
        <v>60.09375</v>
      </c>
      <c r="I520" s="3">
        <f t="shared" si="23"/>
        <v>40.09375</v>
      </c>
      <c r="J520" s="2" t="s">
        <v>13</v>
      </c>
      <c r="K520" s="6" t="s">
        <v>121</v>
      </c>
      <c r="L520" s="6" t="s">
        <v>131</v>
      </c>
      <c r="M520" s="6" t="s">
        <v>135</v>
      </c>
    </row>
    <row r="521" spans="2:13" x14ac:dyDescent="0.25">
      <c r="B521" s="6">
        <v>335</v>
      </c>
      <c r="C521" s="3">
        <v>101.1875</v>
      </c>
      <c r="D521" s="3">
        <v>10.09375</v>
      </c>
      <c r="E521" s="3">
        <v>40.5</v>
      </c>
      <c r="F521" s="3"/>
      <c r="H521" s="3">
        <f t="shared" si="27"/>
        <v>61.09375</v>
      </c>
      <c r="I521" s="3">
        <f t="shared" si="23"/>
        <v>40.09375</v>
      </c>
      <c r="J521" s="2" t="s">
        <v>13</v>
      </c>
      <c r="K521" s="6" t="s">
        <v>121</v>
      </c>
      <c r="L521" s="6" t="s">
        <v>131</v>
      </c>
      <c r="M521" s="6" t="s">
        <v>135</v>
      </c>
    </row>
    <row r="522" spans="2:13" x14ac:dyDescent="0.25">
      <c r="B522" s="6">
        <v>335</v>
      </c>
      <c r="C522" s="3">
        <v>102.1875</v>
      </c>
      <c r="D522" s="3">
        <v>10.09375</v>
      </c>
      <c r="E522" s="3">
        <v>41</v>
      </c>
      <c r="F522" s="3"/>
      <c r="H522" s="3">
        <f t="shared" si="27"/>
        <v>62.09375</v>
      </c>
      <c r="I522" s="3">
        <f t="shared" si="23"/>
        <v>40.09375</v>
      </c>
      <c r="J522" s="2" t="s">
        <v>13</v>
      </c>
      <c r="K522" s="6" t="s">
        <v>121</v>
      </c>
      <c r="L522" s="6" t="s">
        <v>131</v>
      </c>
      <c r="M522" s="6" t="s">
        <v>135</v>
      </c>
    </row>
    <row r="523" spans="2:13" x14ac:dyDescent="0.25">
      <c r="B523" s="6">
        <v>335</v>
      </c>
      <c r="C523" s="3">
        <v>103.1875</v>
      </c>
      <c r="D523" s="3">
        <v>10.09375</v>
      </c>
      <c r="E523" s="3">
        <v>41.5</v>
      </c>
      <c r="F523" s="3"/>
      <c r="H523" s="3">
        <f t="shared" si="27"/>
        <v>63.09375</v>
      </c>
      <c r="I523" s="3">
        <f t="shared" si="23"/>
        <v>40.09375</v>
      </c>
      <c r="J523" s="2" t="s">
        <v>13</v>
      </c>
      <c r="K523" s="6" t="s">
        <v>121</v>
      </c>
      <c r="L523" s="6" t="s">
        <v>131</v>
      </c>
      <c r="M523" s="6" t="s">
        <v>135</v>
      </c>
    </row>
    <row r="524" spans="2:13" x14ac:dyDescent="0.25">
      <c r="B524" s="6">
        <v>335</v>
      </c>
      <c r="C524" s="3">
        <v>104.1875</v>
      </c>
      <c r="D524" s="3">
        <v>10.09375</v>
      </c>
      <c r="E524" s="3">
        <v>42</v>
      </c>
      <c r="F524" s="3"/>
      <c r="H524" s="3">
        <f t="shared" si="27"/>
        <v>64.09375</v>
      </c>
      <c r="I524" s="3">
        <f t="shared" ref="I524:I709" si="28">C524-H524</f>
        <v>40.09375</v>
      </c>
      <c r="J524" s="2" t="s">
        <v>13</v>
      </c>
      <c r="K524" s="6" t="s">
        <v>121</v>
      </c>
      <c r="L524" s="6" t="s">
        <v>131</v>
      </c>
      <c r="M524" s="6" t="s">
        <v>135</v>
      </c>
    </row>
    <row r="525" spans="2:13" x14ac:dyDescent="0.25">
      <c r="B525" s="6">
        <v>335</v>
      </c>
      <c r="C525" s="3">
        <v>105.1875</v>
      </c>
      <c r="D525" s="3">
        <v>10.09375</v>
      </c>
      <c r="E525" s="3">
        <v>42.5</v>
      </c>
      <c r="F525" s="3"/>
      <c r="H525" s="3">
        <f t="shared" si="27"/>
        <v>65.09375</v>
      </c>
      <c r="I525" s="3">
        <f t="shared" si="28"/>
        <v>40.09375</v>
      </c>
      <c r="J525" s="2" t="s">
        <v>13</v>
      </c>
      <c r="K525" s="6" t="s">
        <v>121</v>
      </c>
      <c r="L525" s="6" t="s">
        <v>131</v>
      </c>
      <c r="M525" s="6" t="s">
        <v>135</v>
      </c>
    </row>
    <row r="526" spans="2:13" x14ac:dyDescent="0.25">
      <c r="B526" s="6">
        <v>335</v>
      </c>
      <c r="C526" s="3">
        <v>106.1875</v>
      </c>
      <c r="D526" s="3">
        <v>10.09375</v>
      </c>
      <c r="E526" s="3">
        <v>43</v>
      </c>
      <c r="F526" s="3"/>
      <c r="H526" s="3">
        <f t="shared" si="27"/>
        <v>66.09375</v>
      </c>
      <c r="I526" s="3">
        <f t="shared" si="28"/>
        <v>40.09375</v>
      </c>
      <c r="J526" s="2" t="s">
        <v>13</v>
      </c>
      <c r="K526" s="6" t="s">
        <v>121</v>
      </c>
      <c r="L526" s="6" t="s">
        <v>131</v>
      </c>
      <c r="M526" s="6" t="s">
        <v>135</v>
      </c>
    </row>
    <row r="527" spans="2:13" x14ac:dyDescent="0.25">
      <c r="B527" s="6">
        <v>335</v>
      </c>
      <c r="C527" s="3">
        <v>107.1875</v>
      </c>
      <c r="D527" s="3">
        <v>10.09375</v>
      </c>
      <c r="E527" s="3">
        <v>43.5</v>
      </c>
      <c r="F527" s="3"/>
      <c r="H527" s="3">
        <f t="shared" si="27"/>
        <v>67.09375</v>
      </c>
      <c r="I527" s="3">
        <f t="shared" si="28"/>
        <v>40.09375</v>
      </c>
      <c r="J527" s="2" t="s">
        <v>13</v>
      </c>
      <c r="K527" s="6" t="s">
        <v>121</v>
      </c>
      <c r="L527" s="6" t="s">
        <v>131</v>
      </c>
      <c r="M527" s="6" t="s">
        <v>135</v>
      </c>
    </row>
    <row r="528" spans="2:13" x14ac:dyDescent="0.25">
      <c r="B528" s="6">
        <v>335</v>
      </c>
      <c r="C528" s="3">
        <v>108.1875</v>
      </c>
      <c r="D528" s="3">
        <v>10.09375</v>
      </c>
      <c r="E528" s="3">
        <v>44</v>
      </c>
      <c r="F528" s="3"/>
      <c r="H528" s="3">
        <f t="shared" si="27"/>
        <v>68.09375</v>
      </c>
      <c r="I528" s="3">
        <f t="shared" si="28"/>
        <v>40.09375</v>
      </c>
      <c r="J528" s="2" t="s">
        <v>13</v>
      </c>
      <c r="K528" s="6" t="s">
        <v>121</v>
      </c>
      <c r="L528" s="6" t="s">
        <v>131</v>
      </c>
      <c r="M528" s="6" t="s">
        <v>135</v>
      </c>
    </row>
    <row r="529" spans="2:13" x14ac:dyDescent="0.25">
      <c r="B529" s="6">
        <v>335</v>
      </c>
      <c r="C529" s="3">
        <v>109.1875</v>
      </c>
      <c r="D529" s="3">
        <v>10.09375</v>
      </c>
      <c r="E529" s="3">
        <v>44.5</v>
      </c>
      <c r="F529" s="3"/>
      <c r="H529" s="3">
        <f t="shared" si="27"/>
        <v>69.09375</v>
      </c>
      <c r="I529" s="3">
        <f t="shared" si="28"/>
        <v>40.09375</v>
      </c>
      <c r="J529" s="2" t="s">
        <v>13</v>
      </c>
      <c r="K529" s="6" t="s">
        <v>121</v>
      </c>
      <c r="L529" s="6" t="s">
        <v>131</v>
      </c>
      <c r="M529" s="6" t="s">
        <v>135</v>
      </c>
    </row>
    <row r="530" spans="2:13" x14ac:dyDescent="0.25">
      <c r="B530" s="6">
        <v>335</v>
      </c>
      <c r="C530" s="3">
        <v>110.1875</v>
      </c>
      <c r="D530" s="3">
        <v>10.09375</v>
      </c>
      <c r="E530" s="3">
        <v>45</v>
      </c>
      <c r="F530" s="3"/>
      <c r="H530" s="3">
        <f t="shared" si="27"/>
        <v>70.09375</v>
      </c>
      <c r="I530" s="3">
        <f t="shared" si="28"/>
        <v>40.09375</v>
      </c>
      <c r="J530" s="2" t="s">
        <v>13</v>
      </c>
      <c r="K530" s="6" t="s">
        <v>121</v>
      </c>
      <c r="L530" s="6" t="s">
        <v>131</v>
      </c>
      <c r="M530" s="6" t="s">
        <v>135</v>
      </c>
    </row>
    <row r="531" spans="2:13" x14ac:dyDescent="0.25">
      <c r="B531" s="6">
        <v>335</v>
      </c>
      <c r="C531" s="3">
        <v>111.1875</v>
      </c>
      <c r="D531" s="3">
        <v>10.09375</v>
      </c>
      <c r="E531" s="3">
        <v>45.5</v>
      </c>
      <c r="F531" s="3"/>
      <c r="H531" s="3">
        <f t="shared" si="27"/>
        <v>71.09375</v>
      </c>
      <c r="I531" s="3">
        <f t="shared" si="28"/>
        <v>40.09375</v>
      </c>
      <c r="J531" s="2" t="s">
        <v>13</v>
      </c>
      <c r="K531" s="6" t="s">
        <v>121</v>
      </c>
      <c r="L531" s="6" t="s">
        <v>131</v>
      </c>
      <c r="M531" s="6" t="s">
        <v>135</v>
      </c>
    </row>
    <row r="532" spans="2:13" x14ac:dyDescent="0.25">
      <c r="B532" s="6">
        <v>335</v>
      </c>
      <c r="C532" s="3">
        <v>112.1875</v>
      </c>
      <c r="D532" s="3">
        <v>10.09375</v>
      </c>
      <c r="E532" s="3">
        <v>46</v>
      </c>
      <c r="F532" s="3"/>
      <c r="H532" s="3">
        <f t="shared" si="27"/>
        <v>72.09375</v>
      </c>
      <c r="I532" s="3">
        <f t="shared" si="28"/>
        <v>40.09375</v>
      </c>
      <c r="J532" s="2" t="s">
        <v>13</v>
      </c>
      <c r="K532" s="6" t="s">
        <v>121</v>
      </c>
      <c r="L532" s="6" t="s">
        <v>131</v>
      </c>
      <c r="M532" s="6" t="s">
        <v>135</v>
      </c>
    </row>
    <row r="533" spans="2:13" x14ac:dyDescent="0.25">
      <c r="B533" s="6">
        <v>335</v>
      </c>
      <c r="C533" s="3">
        <v>113.1875</v>
      </c>
      <c r="D533" s="3">
        <v>10.09375</v>
      </c>
      <c r="E533" s="3">
        <v>46.5</v>
      </c>
      <c r="F533" s="3"/>
      <c r="H533" s="3">
        <f t="shared" si="27"/>
        <v>73.09375</v>
      </c>
      <c r="I533" s="3">
        <f t="shared" si="28"/>
        <v>40.09375</v>
      </c>
      <c r="J533" s="2" t="s">
        <v>13</v>
      </c>
      <c r="K533" s="6" t="s">
        <v>121</v>
      </c>
      <c r="L533" s="6" t="s">
        <v>131</v>
      </c>
      <c r="M533" s="6" t="s">
        <v>135</v>
      </c>
    </row>
    <row r="534" spans="2:13" x14ac:dyDescent="0.25">
      <c r="B534" s="6">
        <v>335</v>
      </c>
      <c r="C534" s="3">
        <v>114.1875</v>
      </c>
      <c r="D534" s="3">
        <v>10.09375</v>
      </c>
      <c r="E534" s="3">
        <v>47</v>
      </c>
      <c r="F534" s="3"/>
      <c r="H534" s="3">
        <f t="shared" si="27"/>
        <v>74.09375</v>
      </c>
      <c r="I534" s="3">
        <f t="shared" si="28"/>
        <v>40.09375</v>
      </c>
      <c r="J534" s="2" t="s">
        <v>13</v>
      </c>
      <c r="K534" s="6" t="s">
        <v>121</v>
      </c>
      <c r="L534" s="6" t="s">
        <v>131</v>
      </c>
      <c r="M534" s="6" t="s">
        <v>135</v>
      </c>
    </row>
    <row r="535" spans="2:13" x14ac:dyDescent="0.25">
      <c r="B535" s="6">
        <v>335</v>
      </c>
      <c r="C535" s="3">
        <v>115.1875</v>
      </c>
      <c r="D535" s="3">
        <v>10.09375</v>
      </c>
      <c r="E535" s="3">
        <v>47.5</v>
      </c>
      <c r="F535" s="3"/>
      <c r="H535" s="3">
        <f t="shared" si="27"/>
        <v>75.09375</v>
      </c>
      <c r="I535" s="3">
        <f t="shared" si="28"/>
        <v>40.09375</v>
      </c>
      <c r="J535" s="2" t="s">
        <v>13</v>
      </c>
      <c r="K535" s="6" t="s">
        <v>121</v>
      </c>
      <c r="L535" s="6" t="s">
        <v>131</v>
      </c>
      <c r="M535" s="6" t="s">
        <v>135</v>
      </c>
    </row>
    <row r="536" spans="2:13" x14ac:dyDescent="0.25">
      <c r="B536" s="6">
        <v>335</v>
      </c>
      <c r="C536" s="3">
        <v>116.1875</v>
      </c>
      <c r="D536" s="3">
        <v>10.09375</v>
      </c>
      <c r="E536" s="3">
        <v>48</v>
      </c>
      <c r="F536" s="3"/>
      <c r="H536" s="3">
        <f t="shared" si="27"/>
        <v>76.09375</v>
      </c>
      <c r="I536" s="3">
        <f t="shared" si="28"/>
        <v>40.09375</v>
      </c>
      <c r="J536" s="2" t="s">
        <v>13</v>
      </c>
      <c r="K536" s="6" t="s">
        <v>121</v>
      </c>
      <c r="L536" s="6" t="s">
        <v>131</v>
      </c>
      <c r="M536" s="6" t="s">
        <v>135</v>
      </c>
    </row>
    <row r="537" spans="2:13" x14ac:dyDescent="0.25">
      <c r="B537" s="6">
        <v>335</v>
      </c>
      <c r="C537" s="3">
        <v>117.1875</v>
      </c>
      <c r="D537" s="3">
        <v>10.09375</v>
      </c>
      <c r="E537" s="3">
        <v>48.5</v>
      </c>
      <c r="F537" s="3"/>
      <c r="H537" s="3">
        <f t="shared" si="27"/>
        <v>77.09375</v>
      </c>
      <c r="I537" s="3">
        <f t="shared" si="28"/>
        <v>40.09375</v>
      </c>
      <c r="J537" s="2" t="s">
        <v>13</v>
      </c>
      <c r="K537" s="6" t="s">
        <v>121</v>
      </c>
      <c r="L537" s="6" t="s">
        <v>131</v>
      </c>
      <c r="M537" s="6" t="s">
        <v>135</v>
      </c>
    </row>
    <row r="538" spans="2:13" x14ac:dyDescent="0.25">
      <c r="B538" s="6">
        <v>335</v>
      </c>
      <c r="C538" s="3">
        <v>118.1875</v>
      </c>
      <c r="D538" s="3">
        <v>10.09375</v>
      </c>
      <c r="E538" s="3">
        <v>49</v>
      </c>
      <c r="F538" s="3"/>
      <c r="H538" s="3">
        <f t="shared" si="27"/>
        <v>78.09375</v>
      </c>
      <c r="I538" s="3">
        <f t="shared" si="28"/>
        <v>40.09375</v>
      </c>
      <c r="J538" s="2" t="s">
        <v>13</v>
      </c>
      <c r="K538" s="6" t="s">
        <v>121</v>
      </c>
      <c r="L538" s="6" t="s">
        <v>131</v>
      </c>
      <c r="M538" s="6" t="s">
        <v>135</v>
      </c>
    </row>
    <row r="539" spans="2:13" x14ac:dyDescent="0.25">
      <c r="B539" s="6">
        <v>335</v>
      </c>
      <c r="C539" s="3">
        <v>119.1875</v>
      </c>
      <c r="D539" s="3">
        <v>10.09375</v>
      </c>
      <c r="E539" s="3">
        <v>49.5</v>
      </c>
      <c r="F539" s="3"/>
      <c r="H539" s="3">
        <f t="shared" si="27"/>
        <v>79.09375</v>
      </c>
      <c r="I539" s="3">
        <f t="shared" si="28"/>
        <v>40.09375</v>
      </c>
      <c r="J539" s="2" t="s">
        <v>13</v>
      </c>
      <c r="K539" s="6" t="s">
        <v>121</v>
      </c>
      <c r="L539" s="6" t="s">
        <v>131</v>
      </c>
      <c r="M539" s="6" t="s">
        <v>135</v>
      </c>
    </row>
    <row r="540" spans="2:13" x14ac:dyDescent="0.25">
      <c r="B540" s="6">
        <v>335</v>
      </c>
      <c r="C540" s="3">
        <v>120.1875</v>
      </c>
      <c r="D540" s="3">
        <v>10.09375</v>
      </c>
      <c r="E540" s="3">
        <v>50</v>
      </c>
      <c r="F540" s="3"/>
      <c r="H540" s="3">
        <f t="shared" si="27"/>
        <v>80.09375</v>
      </c>
      <c r="I540" s="3">
        <f t="shared" si="28"/>
        <v>40.09375</v>
      </c>
      <c r="J540" s="2" t="s">
        <v>13</v>
      </c>
      <c r="K540" s="6" t="s">
        <v>121</v>
      </c>
      <c r="L540" s="6" t="s">
        <v>131</v>
      </c>
      <c r="M540" s="6" t="s">
        <v>135</v>
      </c>
    </row>
    <row r="541" spans="2:13" x14ac:dyDescent="0.25">
      <c r="B541" s="160" t="s">
        <v>108</v>
      </c>
      <c r="C541" s="161">
        <v>60.1875</v>
      </c>
      <c r="D541" s="161">
        <v>10.09375</v>
      </c>
      <c r="E541" s="161">
        <v>20</v>
      </c>
      <c r="F541" s="161"/>
      <c r="G541" s="100"/>
      <c r="H541" s="161">
        <f t="shared" si="27"/>
        <v>20.09375</v>
      </c>
      <c r="I541" s="161">
        <f t="shared" si="28"/>
        <v>40.09375</v>
      </c>
      <c r="J541" s="162" t="s">
        <v>13</v>
      </c>
      <c r="K541" s="160" t="s">
        <v>121</v>
      </c>
      <c r="L541" s="160" t="s">
        <v>132</v>
      </c>
      <c r="M541" s="160" t="s">
        <v>135</v>
      </c>
    </row>
    <row r="542" spans="2:13" x14ac:dyDescent="0.25">
      <c r="B542" s="160" t="s">
        <v>108</v>
      </c>
      <c r="C542" s="3">
        <v>61.1875</v>
      </c>
      <c r="D542" s="3">
        <v>10.09375</v>
      </c>
      <c r="E542" s="3">
        <v>20.5</v>
      </c>
      <c r="F542" s="3"/>
      <c r="H542" s="3">
        <f t="shared" si="27"/>
        <v>21.09375</v>
      </c>
      <c r="I542" s="3">
        <f t="shared" si="28"/>
        <v>40.09375</v>
      </c>
      <c r="J542" s="2" t="s">
        <v>13</v>
      </c>
      <c r="K542" s="6" t="s">
        <v>121</v>
      </c>
      <c r="L542" s="160" t="s">
        <v>132</v>
      </c>
      <c r="M542" s="6" t="s">
        <v>135</v>
      </c>
    </row>
    <row r="543" spans="2:13" x14ac:dyDescent="0.25">
      <c r="B543" s="160" t="s">
        <v>108</v>
      </c>
      <c r="C543" s="3">
        <v>62.1875</v>
      </c>
      <c r="D543" s="3">
        <v>10.09375</v>
      </c>
      <c r="E543" s="3">
        <v>21</v>
      </c>
      <c r="F543" s="3"/>
      <c r="H543" s="3">
        <f t="shared" si="27"/>
        <v>22.09375</v>
      </c>
      <c r="I543" s="3">
        <f t="shared" si="28"/>
        <v>40.09375</v>
      </c>
      <c r="J543" s="2" t="s">
        <v>13</v>
      </c>
      <c r="K543" s="6" t="s">
        <v>121</v>
      </c>
      <c r="L543" s="160" t="s">
        <v>132</v>
      </c>
      <c r="M543" s="6" t="s">
        <v>135</v>
      </c>
    </row>
    <row r="544" spans="2:13" x14ac:dyDescent="0.25">
      <c r="B544" s="160" t="s">
        <v>108</v>
      </c>
      <c r="C544" s="3">
        <v>63.1875</v>
      </c>
      <c r="D544" s="3">
        <v>10.09375</v>
      </c>
      <c r="E544" s="3">
        <v>21.5</v>
      </c>
      <c r="F544" s="3"/>
      <c r="H544" s="3">
        <f t="shared" si="27"/>
        <v>23.09375</v>
      </c>
      <c r="I544" s="3">
        <f t="shared" si="28"/>
        <v>40.09375</v>
      </c>
      <c r="J544" s="2" t="s">
        <v>13</v>
      </c>
      <c r="K544" s="6" t="s">
        <v>121</v>
      </c>
      <c r="L544" s="160" t="s">
        <v>132</v>
      </c>
      <c r="M544" s="6" t="s">
        <v>135</v>
      </c>
    </row>
    <row r="545" spans="2:13" x14ac:dyDescent="0.25">
      <c r="B545" s="160" t="s">
        <v>108</v>
      </c>
      <c r="C545" s="3">
        <v>64.1875</v>
      </c>
      <c r="D545" s="3">
        <v>10.09375</v>
      </c>
      <c r="E545" s="3">
        <v>22</v>
      </c>
      <c r="F545" s="3"/>
      <c r="H545" s="3">
        <f t="shared" si="27"/>
        <v>24.09375</v>
      </c>
      <c r="I545" s="3">
        <f t="shared" si="28"/>
        <v>40.09375</v>
      </c>
      <c r="J545" s="2" t="s">
        <v>13</v>
      </c>
      <c r="K545" s="6" t="s">
        <v>121</v>
      </c>
      <c r="L545" s="160" t="s">
        <v>132</v>
      </c>
      <c r="M545" s="6" t="s">
        <v>135</v>
      </c>
    </row>
    <row r="546" spans="2:13" x14ac:dyDescent="0.25">
      <c r="B546" s="160" t="s">
        <v>108</v>
      </c>
      <c r="C546" s="3">
        <v>65.1875</v>
      </c>
      <c r="D546" s="3">
        <v>10.09375</v>
      </c>
      <c r="E546" s="3">
        <v>22.5</v>
      </c>
      <c r="F546" s="3"/>
      <c r="H546" s="3">
        <f t="shared" si="27"/>
        <v>25.09375</v>
      </c>
      <c r="I546" s="3">
        <f t="shared" si="28"/>
        <v>40.09375</v>
      </c>
      <c r="J546" s="2" t="s">
        <v>13</v>
      </c>
      <c r="K546" s="6" t="s">
        <v>121</v>
      </c>
      <c r="L546" s="160" t="s">
        <v>132</v>
      </c>
      <c r="M546" s="6" t="s">
        <v>135</v>
      </c>
    </row>
    <row r="547" spans="2:13" x14ac:dyDescent="0.25">
      <c r="B547" s="160" t="s">
        <v>108</v>
      </c>
      <c r="C547" s="3">
        <v>66.1875</v>
      </c>
      <c r="D547" s="3">
        <v>10.09375</v>
      </c>
      <c r="E547" s="3">
        <v>23</v>
      </c>
      <c r="F547" s="3"/>
      <c r="H547" s="3">
        <f t="shared" si="27"/>
        <v>26.09375</v>
      </c>
      <c r="I547" s="3">
        <f t="shared" si="28"/>
        <v>40.09375</v>
      </c>
      <c r="J547" s="2" t="s">
        <v>13</v>
      </c>
      <c r="K547" s="6" t="s">
        <v>121</v>
      </c>
      <c r="L547" s="160" t="s">
        <v>132</v>
      </c>
      <c r="M547" s="6" t="s">
        <v>135</v>
      </c>
    </row>
    <row r="548" spans="2:13" x14ac:dyDescent="0.25">
      <c r="B548" s="160" t="s">
        <v>108</v>
      </c>
      <c r="C548" s="3">
        <v>67.1875</v>
      </c>
      <c r="D548" s="3">
        <v>10.09375</v>
      </c>
      <c r="E548" s="3">
        <v>23.5</v>
      </c>
      <c r="F548" s="3"/>
      <c r="H548" s="3">
        <f t="shared" si="27"/>
        <v>27.09375</v>
      </c>
      <c r="I548" s="3">
        <f t="shared" si="28"/>
        <v>40.09375</v>
      </c>
      <c r="J548" s="2" t="s">
        <v>13</v>
      </c>
      <c r="K548" s="6" t="s">
        <v>121</v>
      </c>
      <c r="L548" s="160" t="s">
        <v>132</v>
      </c>
      <c r="M548" s="6" t="s">
        <v>135</v>
      </c>
    </row>
    <row r="549" spans="2:13" x14ac:dyDescent="0.25">
      <c r="B549" s="160" t="s">
        <v>108</v>
      </c>
      <c r="C549" s="3">
        <v>68.1875</v>
      </c>
      <c r="D549" s="3">
        <v>10.09375</v>
      </c>
      <c r="E549" s="3">
        <v>24</v>
      </c>
      <c r="F549" s="3"/>
      <c r="H549" s="3">
        <f t="shared" si="27"/>
        <v>28.09375</v>
      </c>
      <c r="I549" s="3">
        <f t="shared" si="28"/>
        <v>40.09375</v>
      </c>
      <c r="J549" s="2" t="s">
        <v>13</v>
      </c>
      <c r="K549" s="6" t="s">
        <v>121</v>
      </c>
      <c r="L549" s="160" t="s">
        <v>132</v>
      </c>
      <c r="M549" s="6" t="s">
        <v>135</v>
      </c>
    </row>
    <row r="550" spans="2:13" x14ac:dyDescent="0.25">
      <c r="B550" s="160" t="s">
        <v>108</v>
      </c>
      <c r="C550" s="3">
        <v>69.1875</v>
      </c>
      <c r="D550" s="3">
        <v>10.09375</v>
      </c>
      <c r="E550" s="3">
        <v>24.5</v>
      </c>
      <c r="F550" s="3"/>
      <c r="H550" s="3">
        <f t="shared" si="27"/>
        <v>29.09375</v>
      </c>
      <c r="I550" s="3">
        <f t="shared" si="28"/>
        <v>40.09375</v>
      </c>
      <c r="J550" s="2" t="s">
        <v>13</v>
      </c>
      <c r="K550" s="6" t="s">
        <v>121</v>
      </c>
      <c r="L550" s="160" t="s">
        <v>132</v>
      </c>
      <c r="M550" s="6" t="s">
        <v>135</v>
      </c>
    </row>
    <row r="551" spans="2:13" x14ac:dyDescent="0.25">
      <c r="B551" s="160" t="s">
        <v>108</v>
      </c>
      <c r="C551" s="3">
        <v>70.1875</v>
      </c>
      <c r="D551" s="3">
        <v>10.09375</v>
      </c>
      <c r="E551" s="3">
        <v>25</v>
      </c>
      <c r="F551" s="3"/>
      <c r="H551" s="3">
        <f t="shared" si="27"/>
        <v>30.09375</v>
      </c>
      <c r="I551" s="3">
        <f t="shared" si="28"/>
        <v>40.09375</v>
      </c>
      <c r="J551" s="2" t="s">
        <v>13</v>
      </c>
      <c r="K551" s="6" t="s">
        <v>121</v>
      </c>
      <c r="L551" s="160" t="s">
        <v>132</v>
      </c>
      <c r="M551" s="6" t="s">
        <v>135</v>
      </c>
    </row>
    <row r="552" spans="2:13" x14ac:dyDescent="0.25">
      <c r="B552" s="160" t="s">
        <v>108</v>
      </c>
      <c r="C552" s="3">
        <v>71.1875</v>
      </c>
      <c r="D552" s="3">
        <v>10.09375</v>
      </c>
      <c r="E552" s="3">
        <v>25.5</v>
      </c>
      <c r="F552" s="3"/>
      <c r="H552" s="3">
        <f t="shared" si="27"/>
        <v>31.09375</v>
      </c>
      <c r="I552" s="3">
        <f t="shared" si="28"/>
        <v>40.09375</v>
      </c>
      <c r="J552" s="2" t="s">
        <v>13</v>
      </c>
      <c r="K552" s="6" t="s">
        <v>121</v>
      </c>
      <c r="L552" s="160" t="s">
        <v>132</v>
      </c>
      <c r="M552" s="6" t="s">
        <v>135</v>
      </c>
    </row>
    <row r="553" spans="2:13" x14ac:dyDescent="0.25">
      <c r="B553" s="160" t="s">
        <v>108</v>
      </c>
      <c r="C553" s="3">
        <v>72.1875</v>
      </c>
      <c r="D553" s="3">
        <v>10.09375</v>
      </c>
      <c r="E553" s="3">
        <v>26</v>
      </c>
      <c r="F553" s="3"/>
      <c r="H553" s="3">
        <f t="shared" si="27"/>
        <v>32.09375</v>
      </c>
      <c r="I553" s="3">
        <f t="shared" si="28"/>
        <v>40.09375</v>
      </c>
      <c r="J553" s="2" t="s">
        <v>13</v>
      </c>
      <c r="K553" s="6" t="s">
        <v>121</v>
      </c>
      <c r="L553" s="160" t="s">
        <v>132</v>
      </c>
      <c r="M553" s="6" t="s">
        <v>135</v>
      </c>
    </row>
    <row r="554" spans="2:13" x14ac:dyDescent="0.25">
      <c r="B554" s="160" t="s">
        <v>108</v>
      </c>
      <c r="C554" s="3">
        <v>73.1875</v>
      </c>
      <c r="D554" s="3">
        <v>10.09375</v>
      </c>
      <c r="E554" s="3">
        <v>26.5</v>
      </c>
      <c r="F554" s="3"/>
      <c r="H554" s="3">
        <f t="shared" si="27"/>
        <v>33.09375</v>
      </c>
      <c r="I554" s="3">
        <f t="shared" si="28"/>
        <v>40.09375</v>
      </c>
      <c r="J554" s="2" t="s">
        <v>13</v>
      </c>
      <c r="K554" s="6" t="s">
        <v>121</v>
      </c>
      <c r="L554" s="160" t="s">
        <v>132</v>
      </c>
      <c r="M554" s="6" t="s">
        <v>135</v>
      </c>
    </row>
    <row r="555" spans="2:13" x14ac:dyDescent="0.25">
      <c r="B555" s="160" t="s">
        <v>108</v>
      </c>
      <c r="C555" s="3">
        <v>74.1875</v>
      </c>
      <c r="D555" s="3">
        <v>10.09375</v>
      </c>
      <c r="E555" s="3">
        <v>27</v>
      </c>
      <c r="F555" s="3"/>
      <c r="H555" s="3">
        <f t="shared" si="27"/>
        <v>34.09375</v>
      </c>
      <c r="I555" s="3">
        <f t="shared" si="28"/>
        <v>40.09375</v>
      </c>
      <c r="J555" s="2" t="s">
        <v>13</v>
      </c>
      <c r="K555" s="6" t="s">
        <v>121</v>
      </c>
      <c r="L555" s="160" t="s">
        <v>132</v>
      </c>
      <c r="M555" s="6" t="s">
        <v>135</v>
      </c>
    </row>
    <row r="556" spans="2:13" x14ac:dyDescent="0.25">
      <c r="B556" s="160" t="s">
        <v>108</v>
      </c>
      <c r="C556" s="3">
        <v>75.1875</v>
      </c>
      <c r="D556" s="3">
        <v>10.09375</v>
      </c>
      <c r="E556" s="3">
        <v>27.5</v>
      </c>
      <c r="F556" s="3"/>
      <c r="H556" s="3">
        <f t="shared" si="27"/>
        <v>35.09375</v>
      </c>
      <c r="I556" s="3">
        <f t="shared" si="28"/>
        <v>40.09375</v>
      </c>
      <c r="J556" s="2" t="s">
        <v>13</v>
      </c>
      <c r="K556" s="6" t="s">
        <v>121</v>
      </c>
      <c r="L556" s="160" t="s">
        <v>132</v>
      </c>
      <c r="M556" s="6" t="s">
        <v>135</v>
      </c>
    </row>
    <row r="557" spans="2:13" x14ac:dyDescent="0.25">
      <c r="B557" s="160" t="s">
        <v>108</v>
      </c>
      <c r="C557" s="3">
        <v>76.1875</v>
      </c>
      <c r="D557" s="3">
        <v>10.09375</v>
      </c>
      <c r="E557" s="3">
        <v>28</v>
      </c>
      <c r="F557" s="3"/>
      <c r="H557" s="3">
        <f t="shared" si="27"/>
        <v>36.09375</v>
      </c>
      <c r="I557" s="3">
        <f t="shared" si="28"/>
        <v>40.09375</v>
      </c>
      <c r="J557" s="2" t="s">
        <v>13</v>
      </c>
      <c r="K557" s="6" t="s">
        <v>121</v>
      </c>
      <c r="L557" s="160" t="s">
        <v>132</v>
      </c>
      <c r="M557" s="6" t="s">
        <v>135</v>
      </c>
    </row>
    <row r="558" spans="2:13" x14ac:dyDescent="0.25">
      <c r="B558" s="160" t="s">
        <v>108</v>
      </c>
      <c r="C558" s="3">
        <v>77.1875</v>
      </c>
      <c r="D558" s="3">
        <v>10.09375</v>
      </c>
      <c r="E558" s="3">
        <v>28.5</v>
      </c>
      <c r="F558" s="3"/>
      <c r="H558" s="3">
        <f t="shared" si="27"/>
        <v>37.09375</v>
      </c>
      <c r="I558" s="3">
        <f t="shared" si="28"/>
        <v>40.09375</v>
      </c>
      <c r="J558" s="2" t="s">
        <v>13</v>
      </c>
      <c r="K558" s="6" t="s">
        <v>121</v>
      </c>
      <c r="L558" s="160" t="s">
        <v>132</v>
      </c>
      <c r="M558" s="6" t="s">
        <v>135</v>
      </c>
    </row>
    <row r="559" spans="2:13" x14ac:dyDescent="0.25">
      <c r="B559" s="160" t="s">
        <v>108</v>
      </c>
      <c r="C559" s="3">
        <v>78.1875</v>
      </c>
      <c r="D559" s="3">
        <v>10.09375</v>
      </c>
      <c r="E559" s="3">
        <v>29</v>
      </c>
      <c r="F559" s="3"/>
      <c r="H559" s="3">
        <f t="shared" si="27"/>
        <v>38.09375</v>
      </c>
      <c r="I559" s="3">
        <f t="shared" si="28"/>
        <v>40.09375</v>
      </c>
      <c r="J559" s="2" t="s">
        <v>13</v>
      </c>
      <c r="K559" s="6" t="s">
        <v>121</v>
      </c>
      <c r="L559" s="160" t="s">
        <v>132</v>
      </c>
      <c r="M559" s="6" t="s">
        <v>135</v>
      </c>
    </row>
    <row r="560" spans="2:13" x14ac:dyDescent="0.25">
      <c r="B560" s="160" t="s">
        <v>108</v>
      </c>
      <c r="C560" s="3">
        <v>79.1875</v>
      </c>
      <c r="D560" s="3">
        <v>10.09375</v>
      </c>
      <c r="E560" s="3">
        <v>29.5</v>
      </c>
      <c r="F560" s="3"/>
      <c r="H560" s="3">
        <f t="shared" si="27"/>
        <v>39.09375</v>
      </c>
      <c r="I560" s="3">
        <f t="shared" si="28"/>
        <v>40.09375</v>
      </c>
      <c r="J560" s="2" t="s">
        <v>13</v>
      </c>
      <c r="K560" s="6" t="s">
        <v>121</v>
      </c>
      <c r="L560" s="160" t="s">
        <v>132</v>
      </c>
      <c r="M560" s="6" t="s">
        <v>135</v>
      </c>
    </row>
    <row r="561" spans="2:13" x14ac:dyDescent="0.25">
      <c r="B561" s="160" t="s">
        <v>108</v>
      </c>
      <c r="C561" s="3">
        <v>80.1875</v>
      </c>
      <c r="D561" s="3">
        <v>10.09375</v>
      </c>
      <c r="E561" s="3">
        <v>30</v>
      </c>
      <c r="F561" s="3"/>
      <c r="H561" s="3">
        <f t="shared" si="27"/>
        <v>40.09375</v>
      </c>
      <c r="I561" s="3">
        <f t="shared" si="28"/>
        <v>40.09375</v>
      </c>
      <c r="J561" s="2" t="s">
        <v>12</v>
      </c>
      <c r="K561" s="6" t="s">
        <v>121</v>
      </c>
      <c r="L561" s="160" t="s">
        <v>132</v>
      </c>
      <c r="M561" s="6" t="s">
        <v>135</v>
      </c>
    </row>
    <row r="562" spans="2:13" x14ac:dyDescent="0.25">
      <c r="B562" s="160" t="s">
        <v>108</v>
      </c>
      <c r="C562" s="3">
        <v>81.1875</v>
      </c>
      <c r="D562" s="3">
        <v>10.09375</v>
      </c>
      <c r="E562" s="3">
        <v>30.5</v>
      </c>
      <c r="F562" s="3"/>
      <c r="H562" s="3">
        <f t="shared" si="27"/>
        <v>41.09375</v>
      </c>
      <c r="I562" s="3">
        <f t="shared" si="28"/>
        <v>40.09375</v>
      </c>
      <c r="J562" s="2" t="s">
        <v>12</v>
      </c>
      <c r="K562" s="6" t="s">
        <v>121</v>
      </c>
      <c r="L562" s="160" t="s">
        <v>132</v>
      </c>
      <c r="M562" s="6" t="s">
        <v>135</v>
      </c>
    </row>
    <row r="563" spans="2:13" x14ac:dyDescent="0.25">
      <c r="B563" s="160" t="s">
        <v>108</v>
      </c>
      <c r="C563" s="3">
        <v>82.1875</v>
      </c>
      <c r="D563" s="3">
        <v>10.09375</v>
      </c>
      <c r="E563" s="3">
        <v>31</v>
      </c>
      <c r="F563" s="3"/>
      <c r="H563" s="3">
        <f t="shared" si="27"/>
        <v>42.09375</v>
      </c>
      <c r="I563" s="3">
        <f t="shared" si="28"/>
        <v>40.09375</v>
      </c>
      <c r="J563" s="2" t="s">
        <v>13</v>
      </c>
      <c r="K563" s="6" t="s">
        <v>121</v>
      </c>
      <c r="L563" s="160" t="s">
        <v>132</v>
      </c>
      <c r="M563" s="6" t="s">
        <v>135</v>
      </c>
    </row>
    <row r="564" spans="2:13" x14ac:dyDescent="0.25">
      <c r="B564" s="160" t="s">
        <v>108</v>
      </c>
      <c r="C564" s="3">
        <v>83.1875</v>
      </c>
      <c r="D564" s="3">
        <v>10.09375</v>
      </c>
      <c r="E564" s="3">
        <v>31.5</v>
      </c>
      <c r="F564" s="3"/>
      <c r="H564" s="3">
        <f t="shared" si="27"/>
        <v>43.09375</v>
      </c>
      <c r="I564" s="3">
        <f t="shared" si="28"/>
        <v>40.09375</v>
      </c>
      <c r="J564" s="2" t="s">
        <v>13</v>
      </c>
      <c r="K564" s="6" t="s">
        <v>121</v>
      </c>
      <c r="L564" s="160" t="s">
        <v>132</v>
      </c>
      <c r="M564" s="6" t="s">
        <v>135</v>
      </c>
    </row>
    <row r="565" spans="2:13" x14ac:dyDescent="0.25">
      <c r="B565" s="160" t="s">
        <v>108</v>
      </c>
      <c r="C565" s="3">
        <v>84.1875</v>
      </c>
      <c r="D565" s="3">
        <v>10.09375</v>
      </c>
      <c r="E565" s="3">
        <v>32</v>
      </c>
      <c r="F565" s="3"/>
      <c r="H565" s="3">
        <f t="shared" si="27"/>
        <v>44.09375</v>
      </c>
      <c r="I565" s="3">
        <f t="shared" si="28"/>
        <v>40.09375</v>
      </c>
      <c r="J565" s="2" t="s">
        <v>12</v>
      </c>
      <c r="K565" s="6" t="s">
        <v>121</v>
      </c>
      <c r="L565" s="160" t="s">
        <v>132</v>
      </c>
      <c r="M565" s="6" t="s">
        <v>135</v>
      </c>
    </row>
    <row r="566" spans="2:13" x14ac:dyDescent="0.25">
      <c r="B566" s="160" t="s">
        <v>108</v>
      </c>
      <c r="C566" s="3">
        <v>85.1875</v>
      </c>
      <c r="D566" s="3">
        <v>10.09375</v>
      </c>
      <c r="E566" s="3">
        <v>32.5</v>
      </c>
      <c r="F566" s="3"/>
      <c r="H566" s="3">
        <f t="shared" si="27"/>
        <v>45.09375</v>
      </c>
      <c r="I566" s="3">
        <f t="shared" si="28"/>
        <v>40.09375</v>
      </c>
      <c r="J566" s="2" t="s">
        <v>13</v>
      </c>
      <c r="K566" s="6" t="s">
        <v>121</v>
      </c>
      <c r="L566" s="160" t="s">
        <v>132</v>
      </c>
      <c r="M566" s="6" t="s">
        <v>135</v>
      </c>
    </row>
    <row r="567" spans="2:13" x14ac:dyDescent="0.25">
      <c r="B567" s="160" t="s">
        <v>108</v>
      </c>
      <c r="C567" s="3">
        <v>86.1875</v>
      </c>
      <c r="D567" s="3">
        <v>10.09375</v>
      </c>
      <c r="E567" s="3">
        <v>33</v>
      </c>
      <c r="F567" s="3"/>
      <c r="H567" s="3">
        <f t="shared" si="27"/>
        <v>46.09375</v>
      </c>
      <c r="I567" s="3">
        <f t="shared" si="28"/>
        <v>40.09375</v>
      </c>
      <c r="J567" s="2" t="s">
        <v>13</v>
      </c>
      <c r="K567" s="6" t="s">
        <v>121</v>
      </c>
      <c r="L567" s="160" t="s">
        <v>132</v>
      </c>
      <c r="M567" s="6" t="s">
        <v>135</v>
      </c>
    </row>
    <row r="568" spans="2:13" x14ac:dyDescent="0.25">
      <c r="B568" s="160" t="s">
        <v>108</v>
      </c>
      <c r="C568" s="3">
        <v>87.1875</v>
      </c>
      <c r="D568" s="3">
        <v>10.09375</v>
      </c>
      <c r="E568" s="3">
        <v>33.5</v>
      </c>
      <c r="F568" s="3"/>
      <c r="H568" s="3">
        <f t="shared" si="27"/>
        <v>47.09375</v>
      </c>
      <c r="I568" s="3">
        <f t="shared" si="28"/>
        <v>40.09375</v>
      </c>
      <c r="J568" s="2" t="s">
        <v>13</v>
      </c>
      <c r="K568" s="6" t="s">
        <v>121</v>
      </c>
      <c r="L568" s="160" t="s">
        <v>132</v>
      </c>
      <c r="M568" s="6" t="s">
        <v>135</v>
      </c>
    </row>
    <row r="569" spans="2:13" x14ac:dyDescent="0.25">
      <c r="B569" s="160" t="s">
        <v>108</v>
      </c>
      <c r="C569" s="3">
        <v>88.1875</v>
      </c>
      <c r="D569" s="3">
        <v>10.09375</v>
      </c>
      <c r="E569" s="3">
        <v>34</v>
      </c>
      <c r="F569" s="3"/>
      <c r="H569" s="3">
        <f t="shared" si="27"/>
        <v>48.09375</v>
      </c>
      <c r="I569" s="3">
        <f t="shared" si="28"/>
        <v>40.09375</v>
      </c>
      <c r="J569" s="2" t="s">
        <v>13</v>
      </c>
      <c r="K569" s="6" t="s">
        <v>121</v>
      </c>
      <c r="L569" s="160" t="s">
        <v>132</v>
      </c>
      <c r="M569" s="6" t="s">
        <v>135</v>
      </c>
    </row>
    <row r="570" spans="2:13" x14ac:dyDescent="0.25">
      <c r="B570" s="160" t="s">
        <v>108</v>
      </c>
      <c r="C570" s="3">
        <v>89.1875</v>
      </c>
      <c r="D570" s="3">
        <v>10.09375</v>
      </c>
      <c r="E570" s="3">
        <v>34.5</v>
      </c>
      <c r="F570" s="3"/>
      <c r="H570" s="3">
        <f t="shared" si="27"/>
        <v>49.09375</v>
      </c>
      <c r="I570" s="3">
        <f t="shared" si="28"/>
        <v>40.09375</v>
      </c>
      <c r="J570" s="2" t="s">
        <v>13</v>
      </c>
      <c r="K570" s="6" t="s">
        <v>121</v>
      </c>
      <c r="L570" s="160" t="s">
        <v>132</v>
      </c>
      <c r="M570" s="6" t="s">
        <v>135</v>
      </c>
    </row>
    <row r="571" spans="2:13" x14ac:dyDescent="0.25">
      <c r="B571" s="160" t="s">
        <v>108</v>
      </c>
      <c r="C571" s="3">
        <v>90.1875</v>
      </c>
      <c r="D571" s="3">
        <v>10.09375</v>
      </c>
      <c r="E571" s="3">
        <v>35</v>
      </c>
      <c r="F571" s="3"/>
      <c r="H571" s="3">
        <f t="shared" si="27"/>
        <v>50.09375</v>
      </c>
      <c r="I571" s="3">
        <f t="shared" si="28"/>
        <v>40.09375</v>
      </c>
      <c r="J571" s="2" t="s">
        <v>13</v>
      </c>
      <c r="K571" s="6" t="s">
        <v>121</v>
      </c>
      <c r="L571" s="160" t="s">
        <v>132</v>
      </c>
      <c r="M571" s="6" t="s">
        <v>135</v>
      </c>
    </row>
    <row r="572" spans="2:13" x14ac:dyDescent="0.25">
      <c r="B572" s="160" t="s">
        <v>108</v>
      </c>
      <c r="C572" s="3">
        <v>91.1875</v>
      </c>
      <c r="D572" s="3">
        <v>10.09375</v>
      </c>
      <c r="E572" s="3">
        <v>35.5</v>
      </c>
      <c r="F572" s="3"/>
      <c r="H572" s="3">
        <f t="shared" si="27"/>
        <v>51.09375</v>
      </c>
      <c r="I572" s="3">
        <f t="shared" si="28"/>
        <v>40.09375</v>
      </c>
      <c r="J572" s="2" t="s">
        <v>13</v>
      </c>
      <c r="K572" s="6" t="s">
        <v>121</v>
      </c>
      <c r="L572" s="160" t="s">
        <v>132</v>
      </c>
      <c r="M572" s="6" t="s">
        <v>135</v>
      </c>
    </row>
    <row r="573" spans="2:13" x14ac:dyDescent="0.25">
      <c r="B573" s="160" t="s">
        <v>108</v>
      </c>
      <c r="C573" s="3">
        <v>92.1875</v>
      </c>
      <c r="D573" s="3">
        <v>10.09375</v>
      </c>
      <c r="E573" s="3">
        <v>36</v>
      </c>
      <c r="F573" s="3"/>
      <c r="H573" s="3">
        <f t="shared" si="27"/>
        <v>52.09375</v>
      </c>
      <c r="I573" s="3">
        <f t="shared" si="28"/>
        <v>40.09375</v>
      </c>
      <c r="J573" s="2" t="s">
        <v>13</v>
      </c>
      <c r="K573" s="6" t="s">
        <v>121</v>
      </c>
      <c r="L573" s="160" t="s">
        <v>132</v>
      </c>
      <c r="M573" s="6" t="s">
        <v>135</v>
      </c>
    </row>
    <row r="574" spans="2:13" x14ac:dyDescent="0.25">
      <c r="B574" s="160" t="s">
        <v>108</v>
      </c>
      <c r="C574" s="3">
        <v>93.1875</v>
      </c>
      <c r="D574" s="3">
        <v>10.09375</v>
      </c>
      <c r="E574" s="3">
        <v>36.5</v>
      </c>
      <c r="F574" s="3"/>
      <c r="H574" s="3">
        <f t="shared" si="27"/>
        <v>53.09375</v>
      </c>
      <c r="I574" s="3">
        <f t="shared" si="28"/>
        <v>40.09375</v>
      </c>
      <c r="J574" s="2" t="s">
        <v>13</v>
      </c>
      <c r="K574" s="6" t="s">
        <v>121</v>
      </c>
      <c r="L574" s="160" t="s">
        <v>132</v>
      </c>
      <c r="M574" s="6" t="s">
        <v>135</v>
      </c>
    </row>
    <row r="575" spans="2:13" x14ac:dyDescent="0.25">
      <c r="B575" s="160" t="s">
        <v>108</v>
      </c>
      <c r="C575" s="3">
        <v>94.1875</v>
      </c>
      <c r="D575" s="3">
        <v>10.09375</v>
      </c>
      <c r="E575" s="3">
        <v>37</v>
      </c>
      <c r="F575" s="3"/>
      <c r="H575" s="3">
        <f t="shared" si="27"/>
        <v>54.09375</v>
      </c>
      <c r="I575" s="3">
        <f t="shared" si="28"/>
        <v>40.09375</v>
      </c>
      <c r="J575" s="2" t="s">
        <v>13</v>
      </c>
      <c r="K575" s="6" t="s">
        <v>121</v>
      </c>
      <c r="L575" s="160" t="s">
        <v>132</v>
      </c>
      <c r="M575" s="6" t="s">
        <v>135</v>
      </c>
    </row>
    <row r="576" spans="2:13" x14ac:dyDescent="0.25">
      <c r="B576" s="160" t="s">
        <v>108</v>
      </c>
      <c r="C576" s="3">
        <v>95.1875</v>
      </c>
      <c r="D576" s="3">
        <v>10.09375</v>
      </c>
      <c r="E576" s="3">
        <v>37.5</v>
      </c>
      <c r="F576" s="3"/>
      <c r="H576" s="3">
        <f t="shared" ref="H576:H636" si="29">C576-40.09375</f>
        <v>55.09375</v>
      </c>
      <c r="I576" s="3">
        <f t="shared" si="28"/>
        <v>40.09375</v>
      </c>
      <c r="J576" s="2" t="s">
        <v>13</v>
      </c>
      <c r="K576" s="6" t="s">
        <v>121</v>
      </c>
      <c r="L576" s="160" t="s">
        <v>132</v>
      </c>
      <c r="M576" s="6" t="s">
        <v>135</v>
      </c>
    </row>
    <row r="577" spans="2:13" x14ac:dyDescent="0.25">
      <c r="B577" s="160" t="s">
        <v>108</v>
      </c>
      <c r="C577" s="3">
        <v>96.1875</v>
      </c>
      <c r="D577" s="3">
        <v>10.09375</v>
      </c>
      <c r="E577" s="3">
        <v>38</v>
      </c>
      <c r="F577" s="3"/>
      <c r="H577" s="3">
        <f t="shared" si="29"/>
        <v>56.09375</v>
      </c>
      <c r="I577" s="3">
        <f t="shared" si="28"/>
        <v>40.09375</v>
      </c>
      <c r="J577" s="2" t="s">
        <v>13</v>
      </c>
      <c r="K577" s="6" t="s">
        <v>121</v>
      </c>
      <c r="L577" s="160" t="s">
        <v>132</v>
      </c>
      <c r="M577" s="6" t="s">
        <v>135</v>
      </c>
    </row>
    <row r="578" spans="2:13" x14ac:dyDescent="0.25">
      <c r="B578" s="160" t="s">
        <v>108</v>
      </c>
      <c r="C578" s="3">
        <v>97.1875</v>
      </c>
      <c r="D578" s="3">
        <v>10.09375</v>
      </c>
      <c r="E578" s="3">
        <v>38.5</v>
      </c>
      <c r="F578" s="3"/>
      <c r="H578" s="3">
        <f t="shared" si="29"/>
        <v>57.09375</v>
      </c>
      <c r="I578" s="3">
        <f t="shared" si="28"/>
        <v>40.09375</v>
      </c>
      <c r="J578" s="2" t="s">
        <v>13</v>
      </c>
      <c r="K578" s="6" t="s">
        <v>121</v>
      </c>
      <c r="L578" s="160" t="s">
        <v>132</v>
      </c>
      <c r="M578" s="6" t="s">
        <v>135</v>
      </c>
    </row>
    <row r="579" spans="2:13" x14ac:dyDescent="0.25">
      <c r="B579" s="160" t="s">
        <v>108</v>
      </c>
      <c r="C579" s="3">
        <v>98.1875</v>
      </c>
      <c r="D579" s="3">
        <v>10.09375</v>
      </c>
      <c r="E579" s="3">
        <v>39</v>
      </c>
      <c r="F579" s="3"/>
      <c r="H579" s="3">
        <f t="shared" si="29"/>
        <v>58.09375</v>
      </c>
      <c r="I579" s="3">
        <f t="shared" si="28"/>
        <v>40.09375</v>
      </c>
      <c r="J579" s="2" t="s">
        <v>13</v>
      </c>
      <c r="K579" s="6" t="s">
        <v>121</v>
      </c>
      <c r="L579" s="160" t="s">
        <v>132</v>
      </c>
      <c r="M579" s="6" t="s">
        <v>135</v>
      </c>
    </row>
    <row r="580" spans="2:13" x14ac:dyDescent="0.25">
      <c r="B580" s="160" t="s">
        <v>108</v>
      </c>
      <c r="C580" s="3">
        <v>99.1875</v>
      </c>
      <c r="D580" s="3">
        <v>10.09375</v>
      </c>
      <c r="E580" s="3">
        <v>39.5</v>
      </c>
      <c r="F580" s="3"/>
      <c r="H580" s="3">
        <f t="shared" si="29"/>
        <v>59.09375</v>
      </c>
      <c r="I580" s="3">
        <f t="shared" si="28"/>
        <v>40.09375</v>
      </c>
      <c r="J580" s="2" t="s">
        <v>13</v>
      </c>
      <c r="K580" s="6" t="s">
        <v>121</v>
      </c>
      <c r="L580" s="160" t="s">
        <v>132</v>
      </c>
      <c r="M580" s="6" t="s">
        <v>135</v>
      </c>
    </row>
    <row r="581" spans="2:13" x14ac:dyDescent="0.25">
      <c r="B581" s="160" t="s">
        <v>108</v>
      </c>
      <c r="C581" s="3">
        <v>100.1875</v>
      </c>
      <c r="D581" s="3">
        <v>10.09375</v>
      </c>
      <c r="E581" s="3">
        <v>40</v>
      </c>
      <c r="F581" s="3"/>
      <c r="H581" s="3">
        <f t="shared" si="29"/>
        <v>60.09375</v>
      </c>
      <c r="I581" s="3">
        <f t="shared" si="28"/>
        <v>40.09375</v>
      </c>
      <c r="J581" s="2" t="s">
        <v>13</v>
      </c>
      <c r="K581" s="6" t="s">
        <v>121</v>
      </c>
      <c r="L581" s="160" t="s">
        <v>132</v>
      </c>
      <c r="M581" s="6" t="s">
        <v>135</v>
      </c>
    </row>
    <row r="582" spans="2:13" x14ac:dyDescent="0.25">
      <c r="B582" s="160" t="s">
        <v>108</v>
      </c>
      <c r="C582" s="3">
        <v>101.1875</v>
      </c>
      <c r="D582" s="3">
        <v>10.09375</v>
      </c>
      <c r="E582" s="3">
        <v>40.5</v>
      </c>
      <c r="F582" s="3"/>
      <c r="H582" s="3">
        <f t="shared" si="29"/>
        <v>61.09375</v>
      </c>
      <c r="I582" s="3">
        <f t="shared" si="28"/>
        <v>40.09375</v>
      </c>
      <c r="J582" s="2" t="s">
        <v>13</v>
      </c>
      <c r="K582" s="6" t="s">
        <v>121</v>
      </c>
      <c r="L582" s="160" t="s">
        <v>132</v>
      </c>
      <c r="M582" s="6" t="s">
        <v>135</v>
      </c>
    </row>
    <row r="583" spans="2:13" x14ac:dyDescent="0.25">
      <c r="B583" s="160" t="s">
        <v>108</v>
      </c>
      <c r="C583" s="3">
        <v>102.1875</v>
      </c>
      <c r="D583" s="3">
        <v>10.09375</v>
      </c>
      <c r="E583" s="3">
        <v>41</v>
      </c>
      <c r="F583" s="3"/>
      <c r="H583" s="3">
        <f t="shared" si="29"/>
        <v>62.09375</v>
      </c>
      <c r="I583" s="3">
        <f t="shared" si="28"/>
        <v>40.09375</v>
      </c>
      <c r="J583" s="2" t="s">
        <v>13</v>
      </c>
      <c r="K583" s="6" t="s">
        <v>121</v>
      </c>
      <c r="L583" s="160" t="s">
        <v>132</v>
      </c>
      <c r="M583" s="6" t="s">
        <v>135</v>
      </c>
    </row>
    <row r="584" spans="2:13" x14ac:dyDescent="0.25">
      <c r="B584" s="160" t="s">
        <v>108</v>
      </c>
      <c r="C584" s="3">
        <v>103.1875</v>
      </c>
      <c r="D584" s="3">
        <v>10.09375</v>
      </c>
      <c r="E584" s="3">
        <v>41.5</v>
      </c>
      <c r="F584" s="3"/>
      <c r="H584" s="3">
        <f t="shared" si="29"/>
        <v>63.09375</v>
      </c>
      <c r="I584" s="3">
        <f t="shared" si="28"/>
        <v>40.09375</v>
      </c>
      <c r="J584" s="2" t="s">
        <v>13</v>
      </c>
      <c r="K584" s="6" t="s">
        <v>121</v>
      </c>
      <c r="L584" s="160" t="s">
        <v>132</v>
      </c>
      <c r="M584" s="6" t="s">
        <v>135</v>
      </c>
    </row>
    <row r="585" spans="2:13" x14ac:dyDescent="0.25">
      <c r="B585" s="160" t="s">
        <v>108</v>
      </c>
      <c r="C585" s="3">
        <v>104.1875</v>
      </c>
      <c r="D585" s="3">
        <v>10.09375</v>
      </c>
      <c r="E585" s="3">
        <v>42</v>
      </c>
      <c r="F585" s="3"/>
      <c r="H585" s="3">
        <f t="shared" si="29"/>
        <v>64.09375</v>
      </c>
      <c r="I585" s="3">
        <f t="shared" ref="I585:I645" si="30">C585-H585</f>
        <v>40.09375</v>
      </c>
      <c r="J585" s="2" t="s">
        <v>13</v>
      </c>
      <c r="K585" s="6" t="s">
        <v>121</v>
      </c>
      <c r="L585" s="160" t="s">
        <v>132</v>
      </c>
      <c r="M585" s="6" t="s">
        <v>135</v>
      </c>
    </row>
    <row r="586" spans="2:13" x14ac:dyDescent="0.25">
      <c r="B586" s="160" t="s">
        <v>108</v>
      </c>
      <c r="C586" s="3">
        <v>105.1875</v>
      </c>
      <c r="D586" s="3">
        <v>10.09375</v>
      </c>
      <c r="E586" s="3">
        <v>42.5</v>
      </c>
      <c r="F586" s="3"/>
      <c r="H586" s="3">
        <f t="shared" si="29"/>
        <v>65.09375</v>
      </c>
      <c r="I586" s="3">
        <f t="shared" si="30"/>
        <v>40.09375</v>
      </c>
      <c r="J586" s="2" t="s">
        <v>13</v>
      </c>
      <c r="K586" s="6" t="s">
        <v>121</v>
      </c>
      <c r="L586" s="160" t="s">
        <v>132</v>
      </c>
      <c r="M586" s="6" t="s">
        <v>135</v>
      </c>
    </row>
    <row r="587" spans="2:13" x14ac:dyDescent="0.25">
      <c r="B587" s="160" t="s">
        <v>108</v>
      </c>
      <c r="C587" s="3">
        <v>106.1875</v>
      </c>
      <c r="D587" s="3">
        <v>10.09375</v>
      </c>
      <c r="E587" s="3">
        <v>43</v>
      </c>
      <c r="F587" s="3"/>
      <c r="H587" s="3">
        <f t="shared" si="29"/>
        <v>66.09375</v>
      </c>
      <c r="I587" s="3">
        <f t="shared" si="30"/>
        <v>40.09375</v>
      </c>
      <c r="J587" s="2" t="s">
        <v>13</v>
      </c>
      <c r="K587" s="6" t="s">
        <v>121</v>
      </c>
      <c r="L587" s="160" t="s">
        <v>132</v>
      </c>
      <c r="M587" s="6" t="s">
        <v>135</v>
      </c>
    </row>
    <row r="588" spans="2:13" x14ac:dyDescent="0.25">
      <c r="B588" s="160" t="s">
        <v>108</v>
      </c>
      <c r="C588" s="3">
        <v>107.1875</v>
      </c>
      <c r="D588" s="3">
        <v>10.09375</v>
      </c>
      <c r="E588" s="3">
        <v>43.5</v>
      </c>
      <c r="F588" s="3"/>
      <c r="H588" s="3">
        <f t="shared" si="29"/>
        <v>67.09375</v>
      </c>
      <c r="I588" s="3">
        <f t="shared" si="30"/>
        <v>40.09375</v>
      </c>
      <c r="J588" s="2" t="s">
        <v>13</v>
      </c>
      <c r="K588" s="6" t="s">
        <v>121</v>
      </c>
      <c r="L588" s="160" t="s">
        <v>132</v>
      </c>
      <c r="M588" s="6" t="s">
        <v>135</v>
      </c>
    </row>
    <row r="589" spans="2:13" x14ac:dyDescent="0.25">
      <c r="B589" s="160" t="s">
        <v>108</v>
      </c>
      <c r="C589" s="3">
        <v>108.1875</v>
      </c>
      <c r="D589" s="3">
        <v>10.09375</v>
      </c>
      <c r="E589" s="3">
        <v>44</v>
      </c>
      <c r="F589" s="3"/>
      <c r="H589" s="3">
        <f t="shared" si="29"/>
        <v>68.09375</v>
      </c>
      <c r="I589" s="3">
        <f t="shared" si="30"/>
        <v>40.09375</v>
      </c>
      <c r="J589" s="2" t="s">
        <v>13</v>
      </c>
      <c r="K589" s="6" t="s">
        <v>121</v>
      </c>
      <c r="L589" s="160" t="s">
        <v>132</v>
      </c>
      <c r="M589" s="6" t="s">
        <v>135</v>
      </c>
    </row>
    <row r="590" spans="2:13" x14ac:dyDescent="0.25">
      <c r="B590" s="160" t="s">
        <v>108</v>
      </c>
      <c r="C590" s="3">
        <v>109.1875</v>
      </c>
      <c r="D590" s="3">
        <v>10.09375</v>
      </c>
      <c r="E590" s="3">
        <v>44.5</v>
      </c>
      <c r="F590" s="3"/>
      <c r="H590" s="3">
        <f t="shared" si="29"/>
        <v>69.09375</v>
      </c>
      <c r="I590" s="3">
        <f t="shared" si="30"/>
        <v>40.09375</v>
      </c>
      <c r="J590" s="2" t="s">
        <v>13</v>
      </c>
      <c r="K590" s="6" t="s">
        <v>121</v>
      </c>
      <c r="L590" s="160" t="s">
        <v>132</v>
      </c>
      <c r="M590" s="6" t="s">
        <v>135</v>
      </c>
    </row>
    <row r="591" spans="2:13" x14ac:dyDescent="0.25">
      <c r="B591" s="160" t="s">
        <v>108</v>
      </c>
      <c r="C591" s="3">
        <v>110.1875</v>
      </c>
      <c r="D591" s="3">
        <v>10.09375</v>
      </c>
      <c r="E591" s="3">
        <v>45</v>
      </c>
      <c r="F591" s="3"/>
      <c r="H591" s="3">
        <f t="shared" si="29"/>
        <v>70.09375</v>
      </c>
      <c r="I591" s="3">
        <f t="shared" si="30"/>
        <v>40.09375</v>
      </c>
      <c r="J591" s="2" t="s">
        <v>13</v>
      </c>
      <c r="K591" s="6" t="s">
        <v>121</v>
      </c>
      <c r="L591" s="160" t="s">
        <v>132</v>
      </c>
      <c r="M591" s="6" t="s">
        <v>135</v>
      </c>
    </row>
    <row r="592" spans="2:13" x14ac:dyDescent="0.25">
      <c r="B592" s="160" t="s">
        <v>108</v>
      </c>
      <c r="C592" s="3">
        <v>111.1875</v>
      </c>
      <c r="D592" s="3">
        <v>10.09375</v>
      </c>
      <c r="E592" s="3">
        <v>45.5</v>
      </c>
      <c r="F592" s="3"/>
      <c r="H592" s="3">
        <f t="shared" si="29"/>
        <v>71.09375</v>
      </c>
      <c r="I592" s="3">
        <f t="shared" si="30"/>
        <v>40.09375</v>
      </c>
      <c r="J592" s="2" t="s">
        <v>13</v>
      </c>
      <c r="K592" s="6" t="s">
        <v>121</v>
      </c>
      <c r="L592" s="160" t="s">
        <v>132</v>
      </c>
      <c r="M592" s="6" t="s">
        <v>135</v>
      </c>
    </row>
    <row r="593" spans="2:13" x14ac:dyDescent="0.25">
      <c r="B593" s="160" t="s">
        <v>108</v>
      </c>
      <c r="C593" s="3">
        <v>112.1875</v>
      </c>
      <c r="D593" s="3">
        <v>10.09375</v>
      </c>
      <c r="E593" s="3">
        <v>46</v>
      </c>
      <c r="F593" s="3"/>
      <c r="H593" s="3">
        <f t="shared" si="29"/>
        <v>72.09375</v>
      </c>
      <c r="I593" s="3">
        <f t="shared" si="30"/>
        <v>40.09375</v>
      </c>
      <c r="J593" s="2" t="s">
        <v>13</v>
      </c>
      <c r="K593" s="6" t="s">
        <v>121</v>
      </c>
      <c r="L593" s="160" t="s">
        <v>132</v>
      </c>
      <c r="M593" s="6" t="s">
        <v>135</v>
      </c>
    </row>
    <row r="594" spans="2:13" x14ac:dyDescent="0.25">
      <c r="B594" s="160" t="s">
        <v>108</v>
      </c>
      <c r="C594" s="3">
        <v>113.1875</v>
      </c>
      <c r="D594" s="3">
        <v>10.09375</v>
      </c>
      <c r="E594" s="3">
        <v>46.5</v>
      </c>
      <c r="F594" s="3"/>
      <c r="H594" s="3">
        <f t="shared" si="29"/>
        <v>73.09375</v>
      </c>
      <c r="I594" s="3">
        <f t="shared" si="30"/>
        <v>40.09375</v>
      </c>
      <c r="J594" s="2" t="s">
        <v>13</v>
      </c>
      <c r="K594" s="6" t="s">
        <v>121</v>
      </c>
      <c r="L594" s="160" t="s">
        <v>132</v>
      </c>
      <c r="M594" s="6" t="s">
        <v>135</v>
      </c>
    </row>
    <row r="595" spans="2:13" x14ac:dyDescent="0.25">
      <c r="B595" s="160" t="s">
        <v>108</v>
      </c>
      <c r="C595" s="3">
        <v>114.1875</v>
      </c>
      <c r="D595" s="3">
        <v>10.09375</v>
      </c>
      <c r="E595" s="3">
        <v>47</v>
      </c>
      <c r="F595" s="3"/>
      <c r="H595" s="3">
        <f t="shared" si="29"/>
        <v>74.09375</v>
      </c>
      <c r="I595" s="3">
        <f t="shared" si="30"/>
        <v>40.09375</v>
      </c>
      <c r="J595" s="2" t="s">
        <v>13</v>
      </c>
      <c r="K595" s="6" t="s">
        <v>121</v>
      </c>
      <c r="L595" s="160" t="s">
        <v>132</v>
      </c>
      <c r="M595" s="6" t="s">
        <v>135</v>
      </c>
    </row>
    <row r="596" spans="2:13" x14ac:dyDescent="0.25">
      <c r="B596" s="160" t="s">
        <v>108</v>
      </c>
      <c r="C596" s="3">
        <v>115.1875</v>
      </c>
      <c r="D596" s="3">
        <v>10.09375</v>
      </c>
      <c r="E596" s="3">
        <v>47.5</v>
      </c>
      <c r="F596" s="3"/>
      <c r="H596" s="3">
        <f t="shared" si="29"/>
        <v>75.09375</v>
      </c>
      <c r="I596" s="3">
        <f t="shared" si="30"/>
        <v>40.09375</v>
      </c>
      <c r="J596" s="2" t="s">
        <v>13</v>
      </c>
      <c r="K596" s="6" t="s">
        <v>121</v>
      </c>
      <c r="L596" s="160" t="s">
        <v>132</v>
      </c>
      <c r="M596" s="6" t="s">
        <v>135</v>
      </c>
    </row>
    <row r="597" spans="2:13" x14ac:dyDescent="0.25">
      <c r="B597" s="160" t="s">
        <v>108</v>
      </c>
      <c r="C597" s="3">
        <v>116.1875</v>
      </c>
      <c r="D597" s="3">
        <v>10.09375</v>
      </c>
      <c r="E597" s="3">
        <v>48</v>
      </c>
      <c r="F597" s="3"/>
      <c r="H597" s="3">
        <f t="shared" si="29"/>
        <v>76.09375</v>
      </c>
      <c r="I597" s="3">
        <f t="shared" si="30"/>
        <v>40.09375</v>
      </c>
      <c r="J597" s="2" t="s">
        <v>13</v>
      </c>
      <c r="K597" s="6" t="s">
        <v>121</v>
      </c>
      <c r="L597" s="160" t="s">
        <v>132</v>
      </c>
      <c r="M597" s="6" t="s">
        <v>135</v>
      </c>
    </row>
    <row r="598" spans="2:13" x14ac:dyDescent="0.25">
      <c r="B598" s="160" t="s">
        <v>108</v>
      </c>
      <c r="C598" s="3">
        <v>117.1875</v>
      </c>
      <c r="D598" s="3">
        <v>10.09375</v>
      </c>
      <c r="E598" s="3">
        <v>48.5</v>
      </c>
      <c r="F598" s="3"/>
      <c r="H598" s="3">
        <f t="shared" si="29"/>
        <v>77.09375</v>
      </c>
      <c r="I598" s="3">
        <f t="shared" si="30"/>
        <v>40.09375</v>
      </c>
      <c r="J598" s="2" t="s">
        <v>13</v>
      </c>
      <c r="K598" s="6" t="s">
        <v>121</v>
      </c>
      <c r="L598" s="160" t="s">
        <v>132</v>
      </c>
      <c r="M598" s="6" t="s">
        <v>135</v>
      </c>
    </row>
    <row r="599" spans="2:13" x14ac:dyDescent="0.25">
      <c r="B599" s="160" t="s">
        <v>108</v>
      </c>
      <c r="C599" s="3">
        <v>118.1875</v>
      </c>
      <c r="D599" s="3">
        <v>10.09375</v>
      </c>
      <c r="E599" s="3">
        <v>49</v>
      </c>
      <c r="F599" s="3"/>
      <c r="H599" s="3">
        <f t="shared" si="29"/>
        <v>78.09375</v>
      </c>
      <c r="I599" s="3">
        <f t="shared" si="30"/>
        <v>40.09375</v>
      </c>
      <c r="J599" s="2" t="s">
        <v>13</v>
      </c>
      <c r="K599" s="6" t="s">
        <v>121</v>
      </c>
      <c r="L599" s="160" t="s">
        <v>132</v>
      </c>
      <c r="M599" s="6" t="s">
        <v>135</v>
      </c>
    </row>
    <row r="600" spans="2:13" x14ac:dyDescent="0.25">
      <c r="B600" s="160" t="s">
        <v>108</v>
      </c>
      <c r="C600" s="3">
        <v>119.1875</v>
      </c>
      <c r="D600" s="3">
        <v>10.09375</v>
      </c>
      <c r="E600" s="3">
        <v>49.5</v>
      </c>
      <c r="F600" s="3"/>
      <c r="H600" s="3">
        <f t="shared" si="29"/>
        <v>79.09375</v>
      </c>
      <c r="I600" s="3">
        <f t="shared" si="30"/>
        <v>40.09375</v>
      </c>
      <c r="J600" s="2" t="s">
        <v>13</v>
      </c>
      <c r="K600" s="6" t="s">
        <v>121</v>
      </c>
      <c r="L600" s="160" t="s">
        <v>132</v>
      </c>
      <c r="M600" s="6" t="s">
        <v>135</v>
      </c>
    </row>
    <row r="601" spans="2:13" x14ac:dyDescent="0.25">
      <c r="B601" s="160" t="s">
        <v>108</v>
      </c>
      <c r="C601" s="3">
        <v>120.1875</v>
      </c>
      <c r="D601" s="3">
        <v>10.09375</v>
      </c>
      <c r="E601" s="3">
        <v>50</v>
      </c>
      <c r="F601" s="3"/>
      <c r="H601" s="3">
        <f t="shared" si="29"/>
        <v>80.09375</v>
      </c>
      <c r="I601" s="3">
        <f t="shared" si="30"/>
        <v>40.09375</v>
      </c>
      <c r="J601" s="2" t="s">
        <v>13</v>
      </c>
      <c r="K601" s="6" t="s">
        <v>121</v>
      </c>
      <c r="L601" s="160" t="s">
        <v>132</v>
      </c>
      <c r="M601" s="6" t="s">
        <v>135</v>
      </c>
    </row>
    <row r="602" spans="2:13" x14ac:dyDescent="0.25">
      <c r="B602" s="160" t="s">
        <v>109</v>
      </c>
      <c r="C602" s="161">
        <v>60.1875</v>
      </c>
      <c r="D602" s="161">
        <v>10.09375</v>
      </c>
      <c r="E602" s="161">
        <v>20</v>
      </c>
      <c r="F602" s="161"/>
      <c r="G602" s="100"/>
      <c r="H602" s="161">
        <f t="shared" si="29"/>
        <v>20.09375</v>
      </c>
      <c r="I602" s="161">
        <f t="shared" si="30"/>
        <v>40.09375</v>
      </c>
      <c r="J602" s="162" t="s">
        <v>13</v>
      </c>
      <c r="K602" s="160" t="s">
        <v>122</v>
      </c>
      <c r="L602" s="6" t="s">
        <v>131</v>
      </c>
      <c r="M602" s="160" t="s">
        <v>135</v>
      </c>
    </row>
    <row r="603" spans="2:13" x14ac:dyDescent="0.25">
      <c r="B603" s="160" t="s">
        <v>109</v>
      </c>
      <c r="C603" s="3">
        <v>61.1875</v>
      </c>
      <c r="D603" s="3">
        <v>10.09375</v>
      </c>
      <c r="E603" s="3">
        <v>20.5</v>
      </c>
      <c r="F603" s="3"/>
      <c r="H603" s="3">
        <f t="shared" si="29"/>
        <v>21.09375</v>
      </c>
      <c r="I603" s="3">
        <f t="shared" si="30"/>
        <v>40.09375</v>
      </c>
      <c r="J603" s="2" t="s">
        <v>13</v>
      </c>
      <c r="K603" s="160" t="s">
        <v>122</v>
      </c>
      <c r="L603" s="6" t="s">
        <v>131</v>
      </c>
      <c r="M603" s="6" t="s">
        <v>135</v>
      </c>
    </row>
    <row r="604" spans="2:13" x14ac:dyDescent="0.25">
      <c r="B604" s="160" t="s">
        <v>109</v>
      </c>
      <c r="C604" s="3">
        <v>62.1875</v>
      </c>
      <c r="D604" s="3">
        <v>10.09375</v>
      </c>
      <c r="E604" s="3">
        <v>21</v>
      </c>
      <c r="F604" s="3"/>
      <c r="H604" s="3">
        <f t="shared" si="29"/>
        <v>22.09375</v>
      </c>
      <c r="I604" s="3">
        <f t="shared" si="30"/>
        <v>40.09375</v>
      </c>
      <c r="J604" s="2" t="s">
        <v>13</v>
      </c>
      <c r="K604" s="160" t="s">
        <v>122</v>
      </c>
      <c r="L604" s="6" t="s">
        <v>131</v>
      </c>
      <c r="M604" s="6" t="s">
        <v>135</v>
      </c>
    </row>
    <row r="605" spans="2:13" x14ac:dyDescent="0.25">
      <c r="B605" s="160" t="s">
        <v>109</v>
      </c>
      <c r="C605" s="3">
        <v>63.1875</v>
      </c>
      <c r="D605" s="3">
        <v>10.09375</v>
      </c>
      <c r="E605" s="3">
        <v>21.5</v>
      </c>
      <c r="F605" s="3"/>
      <c r="H605" s="3">
        <f t="shared" si="29"/>
        <v>23.09375</v>
      </c>
      <c r="I605" s="3">
        <f t="shared" si="30"/>
        <v>40.09375</v>
      </c>
      <c r="J605" s="2" t="s">
        <v>13</v>
      </c>
      <c r="K605" s="160" t="s">
        <v>122</v>
      </c>
      <c r="L605" s="6" t="s">
        <v>131</v>
      </c>
      <c r="M605" s="6" t="s">
        <v>135</v>
      </c>
    </row>
    <row r="606" spans="2:13" x14ac:dyDescent="0.25">
      <c r="B606" s="160" t="s">
        <v>109</v>
      </c>
      <c r="C606" s="3">
        <v>64.1875</v>
      </c>
      <c r="D606" s="3">
        <v>10.09375</v>
      </c>
      <c r="E606" s="3">
        <v>22</v>
      </c>
      <c r="F606" s="3"/>
      <c r="H606" s="3">
        <f t="shared" si="29"/>
        <v>24.09375</v>
      </c>
      <c r="I606" s="3">
        <f t="shared" si="30"/>
        <v>40.09375</v>
      </c>
      <c r="J606" s="2" t="s">
        <v>13</v>
      </c>
      <c r="K606" s="160" t="s">
        <v>122</v>
      </c>
      <c r="L606" s="6" t="s">
        <v>131</v>
      </c>
      <c r="M606" s="6" t="s">
        <v>135</v>
      </c>
    </row>
    <row r="607" spans="2:13" x14ac:dyDescent="0.25">
      <c r="B607" s="160" t="s">
        <v>109</v>
      </c>
      <c r="C607" s="3">
        <v>65.1875</v>
      </c>
      <c r="D607" s="3">
        <v>10.09375</v>
      </c>
      <c r="E607" s="3">
        <v>22.5</v>
      </c>
      <c r="F607" s="3"/>
      <c r="H607" s="3">
        <f t="shared" si="29"/>
        <v>25.09375</v>
      </c>
      <c r="I607" s="3">
        <f t="shared" si="30"/>
        <v>40.09375</v>
      </c>
      <c r="J607" s="2" t="s">
        <v>13</v>
      </c>
      <c r="K607" s="160" t="s">
        <v>122</v>
      </c>
      <c r="L607" s="6" t="s">
        <v>131</v>
      </c>
      <c r="M607" s="6" t="s">
        <v>135</v>
      </c>
    </row>
    <row r="608" spans="2:13" x14ac:dyDescent="0.25">
      <c r="B608" s="160" t="s">
        <v>109</v>
      </c>
      <c r="C608" s="3">
        <v>66.1875</v>
      </c>
      <c r="D608" s="3">
        <v>10.09375</v>
      </c>
      <c r="E608" s="3">
        <v>23</v>
      </c>
      <c r="F608" s="3"/>
      <c r="H608" s="3">
        <f t="shared" si="29"/>
        <v>26.09375</v>
      </c>
      <c r="I608" s="3">
        <f t="shared" si="30"/>
        <v>40.09375</v>
      </c>
      <c r="J608" s="2" t="s">
        <v>13</v>
      </c>
      <c r="K608" s="160" t="s">
        <v>122</v>
      </c>
      <c r="L608" s="6" t="s">
        <v>131</v>
      </c>
      <c r="M608" s="6" t="s">
        <v>135</v>
      </c>
    </row>
    <row r="609" spans="2:13" x14ac:dyDescent="0.25">
      <c r="B609" s="160" t="s">
        <v>109</v>
      </c>
      <c r="C609" s="3">
        <v>67.1875</v>
      </c>
      <c r="D609" s="3">
        <v>10.09375</v>
      </c>
      <c r="E609" s="3">
        <v>23.5</v>
      </c>
      <c r="F609" s="3"/>
      <c r="H609" s="3">
        <f t="shared" si="29"/>
        <v>27.09375</v>
      </c>
      <c r="I609" s="3">
        <f t="shared" si="30"/>
        <v>40.09375</v>
      </c>
      <c r="J609" s="2" t="s">
        <v>13</v>
      </c>
      <c r="K609" s="160" t="s">
        <v>122</v>
      </c>
      <c r="L609" s="6" t="s">
        <v>131</v>
      </c>
      <c r="M609" s="6" t="s">
        <v>135</v>
      </c>
    </row>
    <row r="610" spans="2:13" x14ac:dyDescent="0.25">
      <c r="B610" s="160" t="s">
        <v>109</v>
      </c>
      <c r="C610" s="3">
        <v>68.1875</v>
      </c>
      <c r="D610" s="3">
        <v>10.09375</v>
      </c>
      <c r="E610" s="3">
        <v>24</v>
      </c>
      <c r="F610" s="3"/>
      <c r="H610" s="3">
        <f t="shared" si="29"/>
        <v>28.09375</v>
      </c>
      <c r="I610" s="3">
        <f t="shared" si="30"/>
        <v>40.09375</v>
      </c>
      <c r="J610" s="2" t="s">
        <v>13</v>
      </c>
      <c r="K610" s="160" t="s">
        <v>122</v>
      </c>
      <c r="L610" s="6" t="s">
        <v>131</v>
      </c>
      <c r="M610" s="6" t="s">
        <v>135</v>
      </c>
    </row>
    <row r="611" spans="2:13" x14ac:dyDescent="0.25">
      <c r="B611" s="160" t="s">
        <v>109</v>
      </c>
      <c r="C611" s="3">
        <v>69.1875</v>
      </c>
      <c r="D611" s="3">
        <v>10.09375</v>
      </c>
      <c r="E611" s="3">
        <v>24.5</v>
      </c>
      <c r="F611" s="3"/>
      <c r="H611" s="3">
        <f t="shared" si="29"/>
        <v>29.09375</v>
      </c>
      <c r="I611" s="3">
        <f t="shared" si="30"/>
        <v>40.09375</v>
      </c>
      <c r="J611" s="2" t="s">
        <v>13</v>
      </c>
      <c r="K611" s="160" t="s">
        <v>122</v>
      </c>
      <c r="L611" s="6" t="s">
        <v>131</v>
      </c>
      <c r="M611" s="6" t="s">
        <v>135</v>
      </c>
    </row>
    <row r="612" spans="2:13" x14ac:dyDescent="0.25">
      <c r="B612" s="160" t="s">
        <v>109</v>
      </c>
      <c r="C612" s="3">
        <v>70.1875</v>
      </c>
      <c r="D612" s="3">
        <v>10.09375</v>
      </c>
      <c r="E612" s="3">
        <v>25</v>
      </c>
      <c r="F612" s="3"/>
      <c r="H612" s="3">
        <f t="shared" si="29"/>
        <v>30.09375</v>
      </c>
      <c r="I612" s="3">
        <f t="shared" si="30"/>
        <v>40.09375</v>
      </c>
      <c r="J612" s="2" t="s">
        <v>13</v>
      </c>
      <c r="K612" s="160" t="s">
        <v>122</v>
      </c>
      <c r="L612" s="6" t="s">
        <v>131</v>
      </c>
      <c r="M612" s="6" t="s">
        <v>135</v>
      </c>
    </row>
    <row r="613" spans="2:13" x14ac:dyDescent="0.25">
      <c r="B613" s="160" t="s">
        <v>109</v>
      </c>
      <c r="C613" s="3">
        <v>71.1875</v>
      </c>
      <c r="D613" s="3">
        <v>10.09375</v>
      </c>
      <c r="E613" s="3">
        <v>25.5</v>
      </c>
      <c r="F613" s="3"/>
      <c r="H613" s="3">
        <f t="shared" si="29"/>
        <v>31.09375</v>
      </c>
      <c r="I613" s="3">
        <f t="shared" si="30"/>
        <v>40.09375</v>
      </c>
      <c r="J613" s="2" t="s">
        <v>13</v>
      </c>
      <c r="K613" s="160" t="s">
        <v>122</v>
      </c>
      <c r="L613" s="6" t="s">
        <v>131</v>
      </c>
      <c r="M613" s="6" t="s">
        <v>135</v>
      </c>
    </row>
    <row r="614" spans="2:13" x14ac:dyDescent="0.25">
      <c r="B614" s="160" t="s">
        <v>109</v>
      </c>
      <c r="C614" s="3">
        <v>72.1875</v>
      </c>
      <c r="D614" s="3">
        <v>10.09375</v>
      </c>
      <c r="E614" s="3">
        <v>26</v>
      </c>
      <c r="F614" s="3"/>
      <c r="H614" s="3">
        <f t="shared" si="29"/>
        <v>32.09375</v>
      </c>
      <c r="I614" s="3">
        <f t="shared" si="30"/>
        <v>40.09375</v>
      </c>
      <c r="J614" s="2" t="s">
        <v>13</v>
      </c>
      <c r="K614" s="160" t="s">
        <v>122</v>
      </c>
      <c r="L614" s="6" t="s">
        <v>131</v>
      </c>
      <c r="M614" s="6" t="s">
        <v>135</v>
      </c>
    </row>
    <row r="615" spans="2:13" x14ac:dyDescent="0.25">
      <c r="B615" s="160" t="s">
        <v>109</v>
      </c>
      <c r="C615" s="3">
        <v>73.1875</v>
      </c>
      <c r="D615" s="3">
        <v>10.09375</v>
      </c>
      <c r="E615" s="3">
        <v>26.5</v>
      </c>
      <c r="F615" s="3"/>
      <c r="H615" s="3">
        <f t="shared" si="29"/>
        <v>33.09375</v>
      </c>
      <c r="I615" s="3">
        <f t="shared" si="30"/>
        <v>40.09375</v>
      </c>
      <c r="J615" s="2" t="s">
        <v>13</v>
      </c>
      <c r="K615" s="160" t="s">
        <v>122</v>
      </c>
      <c r="L615" s="6" t="s">
        <v>131</v>
      </c>
      <c r="M615" s="6" t="s">
        <v>135</v>
      </c>
    </row>
    <row r="616" spans="2:13" x14ac:dyDescent="0.25">
      <c r="B616" s="160" t="s">
        <v>109</v>
      </c>
      <c r="C616" s="3">
        <v>74.1875</v>
      </c>
      <c r="D616" s="3">
        <v>10.09375</v>
      </c>
      <c r="E616" s="3">
        <v>27</v>
      </c>
      <c r="F616" s="3"/>
      <c r="H616" s="3">
        <f t="shared" si="29"/>
        <v>34.09375</v>
      </c>
      <c r="I616" s="3">
        <f t="shared" si="30"/>
        <v>40.09375</v>
      </c>
      <c r="J616" s="2" t="s">
        <v>13</v>
      </c>
      <c r="K616" s="160" t="s">
        <v>122</v>
      </c>
      <c r="L616" s="6" t="s">
        <v>131</v>
      </c>
      <c r="M616" s="6" t="s">
        <v>135</v>
      </c>
    </row>
    <row r="617" spans="2:13" x14ac:dyDescent="0.25">
      <c r="B617" s="160" t="s">
        <v>109</v>
      </c>
      <c r="C617" s="3">
        <v>75.1875</v>
      </c>
      <c r="D617" s="3">
        <v>10.09375</v>
      </c>
      <c r="E617" s="3">
        <v>27.5</v>
      </c>
      <c r="F617" s="3"/>
      <c r="H617" s="3">
        <f t="shared" si="29"/>
        <v>35.09375</v>
      </c>
      <c r="I617" s="3">
        <f t="shared" si="30"/>
        <v>40.09375</v>
      </c>
      <c r="J617" s="2" t="s">
        <v>13</v>
      </c>
      <c r="K617" s="160" t="s">
        <v>122</v>
      </c>
      <c r="L617" s="6" t="s">
        <v>131</v>
      </c>
      <c r="M617" s="6" t="s">
        <v>135</v>
      </c>
    </row>
    <row r="618" spans="2:13" x14ac:dyDescent="0.25">
      <c r="B618" s="160" t="s">
        <v>109</v>
      </c>
      <c r="C618" s="3">
        <v>76.1875</v>
      </c>
      <c r="D618" s="3">
        <v>10.09375</v>
      </c>
      <c r="E618" s="3">
        <v>28</v>
      </c>
      <c r="F618" s="3"/>
      <c r="H618" s="3">
        <f t="shared" si="29"/>
        <v>36.09375</v>
      </c>
      <c r="I618" s="3">
        <f t="shared" si="30"/>
        <v>40.09375</v>
      </c>
      <c r="J618" s="2" t="s">
        <v>13</v>
      </c>
      <c r="K618" s="160" t="s">
        <v>122</v>
      </c>
      <c r="L618" s="6" t="s">
        <v>131</v>
      </c>
      <c r="M618" s="6" t="s">
        <v>135</v>
      </c>
    </row>
    <row r="619" spans="2:13" x14ac:dyDescent="0.25">
      <c r="B619" s="160" t="s">
        <v>109</v>
      </c>
      <c r="C619" s="3">
        <v>77.1875</v>
      </c>
      <c r="D619" s="3">
        <v>10.09375</v>
      </c>
      <c r="E619" s="3">
        <v>28.5</v>
      </c>
      <c r="F619" s="3"/>
      <c r="H619" s="3">
        <f t="shared" si="29"/>
        <v>37.09375</v>
      </c>
      <c r="I619" s="3">
        <f t="shared" si="30"/>
        <v>40.09375</v>
      </c>
      <c r="J619" s="2" t="s">
        <v>13</v>
      </c>
      <c r="K619" s="160" t="s">
        <v>122</v>
      </c>
      <c r="L619" s="6" t="s">
        <v>131</v>
      </c>
      <c r="M619" s="6" t="s">
        <v>135</v>
      </c>
    </row>
    <row r="620" spans="2:13" x14ac:dyDescent="0.25">
      <c r="B620" s="160" t="s">
        <v>109</v>
      </c>
      <c r="C620" s="3">
        <v>78.1875</v>
      </c>
      <c r="D620" s="3">
        <v>10.09375</v>
      </c>
      <c r="E620" s="3">
        <v>29</v>
      </c>
      <c r="F620" s="3"/>
      <c r="H620" s="3">
        <f t="shared" si="29"/>
        <v>38.09375</v>
      </c>
      <c r="I620" s="3">
        <f t="shared" si="30"/>
        <v>40.09375</v>
      </c>
      <c r="J620" s="2" t="s">
        <v>13</v>
      </c>
      <c r="K620" s="160" t="s">
        <v>122</v>
      </c>
      <c r="L620" s="6" t="s">
        <v>131</v>
      </c>
      <c r="M620" s="6" t="s">
        <v>135</v>
      </c>
    </row>
    <row r="621" spans="2:13" x14ac:dyDescent="0.25">
      <c r="B621" s="160" t="s">
        <v>109</v>
      </c>
      <c r="C621" s="3">
        <v>79.1875</v>
      </c>
      <c r="D621" s="3">
        <v>10.09375</v>
      </c>
      <c r="E621" s="3">
        <v>29.5</v>
      </c>
      <c r="F621" s="3"/>
      <c r="H621" s="3">
        <f t="shared" si="29"/>
        <v>39.09375</v>
      </c>
      <c r="I621" s="3">
        <f t="shared" si="30"/>
        <v>40.09375</v>
      </c>
      <c r="J621" s="2" t="s">
        <v>13</v>
      </c>
      <c r="K621" s="160" t="s">
        <v>122</v>
      </c>
      <c r="L621" s="6" t="s">
        <v>131</v>
      </c>
      <c r="M621" s="6" t="s">
        <v>135</v>
      </c>
    </row>
    <row r="622" spans="2:13" x14ac:dyDescent="0.25">
      <c r="B622" s="160" t="s">
        <v>109</v>
      </c>
      <c r="C622" s="3">
        <v>80.1875</v>
      </c>
      <c r="D622" s="3">
        <v>10.09375</v>
      </c>
      <c r="E622" s="3">
        <v>30</v>
      </c>
      <c r="F622" s="3"/>
      <c r="H622" s="3">
        <f t="shared" si="29"/>
        <v>40.09375</v>
      </c>
      <c r="I622" s="3">
        <f t="shared" si="30"/>
        <v>40.09375</v>
      </c>
      <c r="J622" s="2" t="s">
        <v>12</v>
      </c>
      <c r="K622" s="160" t="s">
        <v>122</v>
      </c>
      <c r="L622" s="6" t="s">
        <v>131</v>
      </c>
      <c r="M622" s="6" t="s">
        <v>135</v>
      </c>
    </row>
    <row r="623" spans="2:13" x14ac:dyDescent="0.25">
      <c r="B623" s="160" t="s">
        <v>109</v>
      </c>
      <c r="C623" s="3">
        <v>81.1875</v>
      </c>
      <c r="D623" s="3">
        <v>10.09375</v>
      </c>
      <c r="E623" s="3">
        <v>30.5</v>
      </c>
      <c r="F623" s="3"/>
      <c r="H623" s="3">
        <f t="shared" si="29"/>
        <v>41.09375</v>
      </c>
      <c r="I623" s="3">
        <f t="shared" si="30"/>
        <v>40.09375</v>
      </c>
      <c r="J623" s="2" t="s">
        <v>12</v>
      </c>
      <c r="K623" s="160" t="s">
        <v>122</v>
      </c>
      <c r="L623" s="6" t="s">
        <v>131</v>
      </c>
      <c r="M623" s="6" t="s">
        <v>135</v>
      </c>
    </row>
    <row r="624" spans="2:13" x14ac:dyDescent="0.25">
      <c r="B624" s="160" t="s">
        <v>109</v>
      </c>
      <c r="C624" s="3">
        <v>82.1875</v>
      </c>
      <c r="D624" s="3">
        <v>10.09375</v>
      </c>
      <c r="E624" s="3">
        <v>31</v>
      </c>
      <c r="F624" s="3"/>
      <c r="H624" s="3">
        <f t="shared" si="29"/>
        <v>42.09375</v>
      </c>
      <c r="I624" s="3">
        <f t="shared" si="30"/>
        <v>40.09375</v>
      </c>
      <c r="J624" s="2" t="s">
        <v>13</v>
      </c>
      <c r="K624" s="160" t="s">
        <v>122</v>
      </c>
      <c r="L624" s="6" t="s">
        <v>131</v>
      </c>
      <c r="M624" s="6" t="s">
        <v>135</v>
      </c>
    </row>
    <row r="625" spans="2:13" x14ac:dyDescent="0.25">
      <c r="B625" s="160" t="s">
        <v>109</v>
      </c>
      <c r="C625" s="3">
        <v>83.1875</v>
      </c>
      <c r="D625" s="3">
        <v>10.09375</v>
      </c>
      <c r="E625" s="3">
        <v>31.5</v>
      </c>
      <c r="F625" s="3"/>
      <c r="H625" s="3">
        <f t="shared" si="29"/>
        <v>43.09375</v>
      </c>
      <c r="I625" s="3">
        <f t="shared" si="30"/>
        <v>40.09375</v>
      </c>
      <c r="J625" s="2" t="s">
        <v>13</v>
      </c>
      <c r="K625" s="160" t="s">
        <v>122</v>
      </c>
      <c r="L625" s="6" t="s">
        <v>131</v>
      </c>
      <c r="M625" s="6" t="s">
        <v>135</v>
      </c>
    </row>
    <row r="626" spans="2:13" x14ac:dyDescent="0.25">
      <c r="B626" s="160" t="s">
        <v>109</v>
      </c>
      <c r="C626" s="3">
        <v>84.1875</v>
      </c>
      <c r="D626" s="3">
        <v>10.09375</v>
      </c>
      <c r="E626" s="3">
        <v>32</v>
      </c>
      <c r="F626" s="3"/>
      <c r="H626" s="3">
        <f t="shared" si="29"/>
        <v>44.09375</v>
      </c>
      <c r="I626" s="3">
        <f t="shared" si="30"/>
        <v>40.09375</v>
      </c>
      <c r="J626" s="2" t="s">
        <v>12</v>
      </c>
      <c r="K626" s="160" t="s">
        <v>122</v>
      </c>
      <c r="L626" s="6" t="s">
        <v>131</v>
      </c>
      <c r="M626" s="6" t="s">
        <v>135</v>
      </c>
    </row>
    <row r="627" spans="2:13" x14ac:dyDescent="0.25">
      <c r="B627" s="160" t="s">
        <v>109</v>
      </c>
      <c r="C627" s="3">
        <v>85.1875</v>
      </c>
      <c r="D627" s="3">
        <v>10.09375</v>
      </c>
      <c r="E627" s="3">
        <v>32.5</v>
      </c>
      <c r="F627" s="3"/>
      <c r="H627" s="3">
        <f t="shared" si="29"/>
        <v>45.09375</v>
      </c>
      <c r="I627" s="3">
        <f t="shared" si="30"/>
        <v>40.09375</v>
      </c>
      <c r="J627" s="2" t="s">
        <v>13</v>
      </c>
      <c r="K627" s="160" t="s">
        <v>122</v>
      </c>
      <c r="L627" s="6" t="s">
        <v>131</v>
      </c>
      <c r="M627" s="6" t="s">
        <v>135</v>
      </c>
    </row>
    <row r="628" spans="2:13" x14ac:dyDescent="0.25">
      <c r="B628" s="160" t="s">
        <v>109</v>
      </c>
      <c r="C628" s="3">
        <v>86.1875</v>
      </c>
      <c r="D628" s="3">
        <v>10.09375</v>
      </c>
      <c r="E628" s="3">
        <v>33</v>
      </c>
      <c r="F628" s="3"/>
      <c r="H628" s="3">
        <f t="shared" si="29"/>
        <v>46.09375</v>
      </c>
      <c r="I628" s="3">
        <f t="shared" si="30"/>
        <v>40.09375</v>
      </c>
      <c r="J628" s="2" t="s">
        <v>13</v>
      </c>
      <c r="K628" s="160" t="s">
        <v>122</v>
      </c>
      <c r="L628" s="6" t="s">
        <v>131</v>
      </c>
      <c r="M628" s="6" t="s">
        <v>135</v>
      </c>
    </row>
    <row r="629" spans="2:13" x14ac:dyDescent="0.25">
      <c r="B629" s="160" t="s">
        <v>109</v>
      </c>
      <c r="C629" s="3">
        <v>87.1875</v>
      </c>
      <c r="D629" s="3">
        <v>10.09375</v>
      </c>
      <c r="E629" s="3">
        <v>33.5</v>
      </c>
      <c r="F629" s="3"/>
      <c r="H629" s="3">
        <f t="shared" si="29"/>
        <v>47.09375</v>
      </c>
      <c r="I629" s="3">
        <f t="shared" si="30"/>
        <v>40.09375</v>
      </c>
      <c r="J629" s="2" t="s">
        <v>13</v>
      </c>
      <c r="K629" s="160" t="s">
        <v>122</v>
      </c>
      <c r="L629" s="6" t="s">
        <v>131</v>
      </c>
      <c r="M629" s="6" t="s">
        <v>135</v>
      </c>
    </row>
    <row r="630" spans="2:13" x14ac:dyDescent="0.25">
      <c r="B630" s="160" t="s">
        <v>109</v>
      </c>
      <c r="C630" s="3">
        <v>88.1875</v>
      </c>
      <c r="D630" s="3">
        <v>10.09375</v>
      </c>
      <c r="E630" s="3">
        <v>34</v>
      </c>
      <c r="F630" s="3"/>
      <c r="H630" s="3">
        <f t="shared" si="29"/>
        <v>48.09375</v>
      </c>
      <c r="I630" s="3">
        <f t="shared" si="30"/>
        <v>40.09375</v>
      </c>
      <c r="J630" s="2" t="s">
        <v>13</v>
      </c>
      <c r="K630" s="160" t="s">
        <v>122</v>
      </c>
      <c r="L630" s="6" t="s">
        <v>131</v>
      </c>
      <c r="M630" s="6" t="s">
        <v>135</v>
      </c>
    </row>
    <row r="631" spans="2:13" x14ac:dyDescent="0.25">
      <c r="B631" s="160" t="s">
        <v>109</v>
      </c>
      <c r="C631" s="3">
        <v>89.1875</v>
      </c>
      <c r="D631" s="3">
        <v>10.09375</v>
      </c>
      <c r="E631" s="3">
        <v>34.5</v>
      </c>
      <c r="F631" s="3"/>
      <c r="H631" s="3">
        <f t="shared" si="29"/>
        <v>49.09375</v>
      </c>
      <c r="I631" s="3">
        <f t="shared" si="30"/>
        <v>40.09375</v>
      </c>
      <c r="J631" s="2" t="s">
        <v>13</v>
      </c>
      <c r="K631" s="160" t="s">
        <v>122</v>
      </c>
      <c r="L631" s="6" t="s">
        <v>131</v>
      </c>
      <c r="M631" s="6" t="s">
        <v>135</v>
      </c>
    </row>
    <row r="632" spans="2:13" x14ac:dyDescent="0.25">
      <c r="B632" s="160" t="s">
        <v>109</v>
      </c>
      <c r="C632" s="3">
        <v>90.1875</v>
      </c>
      <c r="D632" s="3">
        <v>10.09375</v>
      </c>
      <c r="E632" s="3">
        <v>35</v>
      </c>
      <c r="F632" s="3"/>
      <c r="H632" s="3">
        <f t="shared" si="29"/>
        <v>50.09375</v>
      </c>
      <c r="I632" s="3">
        <f t="shared" si="30"/>
        <v>40.09375</v>
      </c>
      <c r="J632" s="2" t="s">
        <v>13</v>
      </c>
      <c r="K632" s="160" t="s">
        <v>122</v>
      </c>
      <c r="L632" s="6" t="s">
        <v>131</v>
      </c>
      <c r="M632" s="6" t="s">
        <v>135</v>
      </c>
    </row>
    <row r="633" spans="2:13" x14ac:dyDescent="0.25">
      <c r="B633" s="160" t="s">
        <v>109</v>
      </c>
      <c r="C633" s="3">
        <v>91.1875</v>
      </c>
      <c r="D633" s="3">
        <v>10.09375</v>
      </c>
      <c r="E633" s="3">
        <v>35.5</v>
      </c>
      <c r="F633" s="3"/>
      <c r="H633" s="3">
        <f t="shared" si="29"/>
        <v>51.09375</v>
      </c>
      <c r="I633" s="3">
        <f t="shared" si="30"/>
        <v>40.09375</v>
      </c>
      <c r="J633" s="2" t="s">
        <v>13</v>
      </c>
      <c r="K633" s="160" t="s">
        <v>122</v>
      </c>
      <c r="L633" s="6" t="s">
        <v>131</v>
      </c>
      <c r="M633" s="6" t="s">
        <v>135</v>
      </c>
    </row>
    <row r="634" spans="2:13" x14ac:dyDescent="0.25">
      <c r="B634" s="160" t="s">
        <v>109</v>
      </c>
      <c r="C634" s="3">
        <v>92.1875</v>
      </c>
      <c r="D634" s="3">
        <v>10.09375</v>
      </c>
      <c r="E634" s="3">
        <v>36</v>
      </c>
      <c r="F634" s="3"/>
      <c r="H634" s="3">
        <f t="shared" si="29"/>
        <v>52.09375</v>
      </c>
      <c r="I634" s="3">
        <f t="shared" si="30"/>
        <v>40.09375</v>
      </c>
      <c r="J634" s="2" t="s">
        <v>13</v>
      </c>
      <c r="K634" s="160" t="s">
        <v>122</v>
      </c>
      <c r="L634" s="6" t="s">
        <v>131</v>
      </c>
      <c r="M634" s="6" t="s">
        <v>135</v>
      </c>
    </row>
    <row r="635" spans="2:13" x14ac:dyDescent="0.25">
      <c r="B635" s="160" t="s">
        <v>109</v>
      </c>
      <c r="C635" s="3">
        <v>93.1875</v>
      </c>
      <c r="D635" s="3">
        <v>10.09375</v>
      </c>
      <c r="E635" s="3">
        <v>36.5</v>
      </c>
      <c r="F635" s="3"/>
      <c r="H635" s="3">
        <f t="shared" si="29"/>
        <v>53.09375</v>
      </c>
      <c r="I635" s="3">
        <f t="shared" si="30"/>
        <v>40.09375</v>
      </c>
      <c r="J635" s="2" t="s">
        <v>13</v>
      </c>
      <c r="K635" s="160" t="s">
        <v>122</v>
      </c>
      <c r="L635" s="6" t="s">
        <v>131</v>
      </c>
      <c r="M635" s="6" t="s">
        <v>135</v>
      </c>
    </row>
    <row r="636" spans="2:13" x14ac:dyDescent="0.25">
      <c r="B636" s="160" t="s">
        <v>109</v>
      </c>
      <c r="C636" s="3">
        <v>94.1875</v>
      </c>
      <c r="D636" s="3">
        <v>10.09375</v>
      </c>
      <c r="E636" s="3">
        <v>37</v>
      </c>
      <c r="F636" s="3"/>
      <c r="H636" s="3">
        <f t="shared" si="29"/>
        <v>54.09375</v>
      </c>
      <c r="I636" s="3">
        <f t="shared" si="30"/>
        <v>40.09375</v>
      </c>
      <c r="J636" s="2" t="s">
        <v>13</v>
      </c>
      <c r="K636" s="160" t="s">
        <v>122</v>
      </c>
      <c r="L636" s="6" t="s">
        <v>131</v>
      </c>
      <c r="M636" s="6" t="s">
        <v>135</v>
      </c>
    </row>
    <row r="637" spans="2:13" x14ac:dyDescent="0.25">
      <c r="B637" s="160" t="s">
        <v>109</v>
      </c>
      <c r="C637" s="3">
        <v>95.1875</v>
      </c>
      <c r="D637" s="3">
        <v>10.09375</v>
      </c>
      <c r="E637" s="3">
        <v>37.5</v>
      </c>
      <c r="F637" s="3"/>
      <c r="H637" s="3">
        <f t="shared" ref="H637:H662" si="31">C637-40.09375</f>
        <v>55.09375</v>
      </c>
      <c r="I637" s="3">
        <f t="shared" si="30"/>
        <v>40.09375</v>
      </c>
      <c r="J637" s="2" t="s">
        <v>13</v>
      </c>
      <c r="K637" s="160" t="s">
        <v>122</v>
      </c>
      <c r="L637" s="6" t="s">
        <v>131</v>
      </c>
      <c r="M637" s="6" t="s">
        <v>135</v>
      </c>
    </row>
    <row r="638" spans="2:13" x14ac:dyDescent="0.25">
      <c r="B638" s="160" t="s">
        <v>109</v>
      </c>
      <c r="C638" s="3">
        <v>96.1875</v>
      </c>
      <c r="D638" s="3">
        <v>10.09375</v>
      </c>
      <c r="E638" s="3">
        <v>38</v>
      </c>
      <c r="F638" s="3"/>
      <c r="H638" s="3">
        <f t="shared" si="31"/>
        <v>56.09375</v>
      </c>
      <c r="I638" s="3">
        <f t="shared" si="30"/>
        <v>40.09375</v>
      </c>
      <c r="J638" s="2" t="s">
        <v>13</v>
      </c>
      <c r="K638" s="160" t="s">
        <v>122</v>
      </c>
      <c r="L638" s="6" t="s">
        <v>131</v>
      </c>
      <c r="M638" s="6" t="s">
        <v>135</v>
      </c>
    </row>
    <row r="639" spans="2:13" x14ac:dyDescent="0.25">
      <c r="B639" s="160" t="s">
        <v>109</v>
      </c>
      <c r="C639" s="3">
        <v>97.1875</v>
      </c>
      <c r="D639" s="3">
        <v>10.09375</v>
      </c>
      <c r="E639" s="3">
        <v>38.5</v>
      </c>
      <c r="F639" s="3"/>
      <c r="H639" s="3">
        <f t="shared" si="31"/>
        <v>57.09375</v>
      </c>
      <c r="I639" s="3">
        <f t="shared" si="30"/>
        <v>40.09375</v>
      </c>
      <c r="J639" s="2" t="s">
        <v>13</v>
      </c>
      <c r="K639" s="160" t="s">
        <v>122</v>
      </c>
      <c r="L639" s="6" t="s">
        <v>131</v>
      </c>
      <c r="M639" s="6" t="s">
        <v>135</v>
      </c>
    </row>
    <row r="640" spans="2:13" x14ac:dyDescent="0.25">
      <c r="B640" s="160" t="s">
        <v>109</v>
      </c>
      <c r="C640" s="3">
        <v>98.1875</v>
      </c>
      <c r="D640" s="3">
        <v>10.09375</v>
      </c>
      <c r="E640" s="3">
        <v>39</v>
      </c>
      <c r="F640" s="3"/>
      <c r="H640" s="3">
        <f t="shared" si="31"/>
        <v>58.09375</v>
      </c>
      <c r="I640" s="3">
        <f t="shared" si="30"/>
        <v>40.09375</v>
      </c>
      <c r="J640" s="2" t="s">
        <v>13</v>
      </c>
      <c r="K640" s="160" t="s">
        <v>122</v>
      </c>
      <c r="L640" s="6" t="s">
        <v>131</v>
      </c>
      <c r="M640" s="6" t="s">
        <v>135</v>
      </c>
    </row>
    <row r="641" spans="2:13" x14ac:dyDescent="0.25">
      <c r="B641" s="160" t="s">
        <v>109</v>
      </c>
      <c r="C641" s="3">
        <v>99.1875</v>
      </c>
      <c r="D641" s="3">
        <v>10.09375</v>
      </c>
      <c r="E641" s="3">
        <v>39.5</v>
      </c>
      <c r="F641" s="3"/>
      <c r="H641" s="3">
        <f t="shared" si="31"/>
        <v>59.09375</v>
      </c>
      <c r="I641" s="3">
        <f t="shared" si="30"/>
        <v>40.09375</v>
      </c>
      <c r="J641" s="2" t="s">
        <v>13</v>
      </c>
      <c r="K641" s="160" t="s">
        <v>122</v>
      </c>
      <c r="L641" s="6" t="s">
        <v>131</v>
      </c>
      <c r="M641" s="6" t="s">
        <v>135</v>
      </c>
    </row>
    <row r="642" spans="2:13" x14ac:dyDescent="0.25">
      <c r="B642" s="160" t="s">
        <v>109</v>
      </c>
      <c r="C642" s="3">
        <v>100.1875</v>
      </c>
      <c r="D642" s="3">
        <v>10.09375</v>
      </c>
      <c r="E642" s="3">
        <v>40</v>
      </c>
      <c r="F642" s="3"/>
      <c r="H642" s="3">
        <f t="shared" si="31"/>
        <v>60.09375</v>
      </c>
      <c r="I642" s="3">
        <f t="shared" si="30"/>
        <v>40.09375</v>
      </c>
      <c r="J642" s="2" t="s">
        <v>13</v>
      </c>
      <c r="K642" s="160" t="s">
        <v>122</v>
      </c>
      <c r="L642" s="6" t="s">
        <v>131</v>
      </c>
      <c r="M642" s="6" t="s">
        <v>135</v>
      </c>
    </row>
    <row r="643" spans="2:13" x14ac:dyDescent="0.25">
      <c r="B643" s="160" t="s">
        <v>109</v>
      </c>
      <c r="C643" s="3">
        <v>101.1875</v>
      </c>
      <c r="D643" s="3">
        <v>10.09375</v>
      </c>
      <c r="E643" s="3">
        <v>40.5</v>
      </c>
      <c r="F643" s="3"/>
      <c r="H643" s="3">
        <f t="shared" si="31"/>
        <v>61.09375</v>
      </c>
      <c r="I643" s="3">
        <f t="shared" si="30"/>
        <v>40.09375</v>
      </c>
      <c r="J643" s="2" t="s">
        <v>13</v>
      </c>
      <c r="K643" s="160" t="s">
        <v>122</v>
      </c>
      <c r="L643" s="6" t="s">
        <v>131</v>
      </c>
      <c r="M643" s="6" t="s">
        <v>135</v>
      </c>
    </row>
    <row r="644" spans="2:13" x14ac:dyDescent="0.25">
      <c r="B644" s="160" t="s">
        <v>109</v>
      </c>
      <c r="C644" s="3">
        <v>102.1875</v>
      </c>
      <c r="D644" s="3">
        <v>10.09375</v>
      </c>
      <c r="E644" s="3">
        <v>41</v>
      </c>
      <c r="F644" s="3"/>
      <c r="H644" s="3">
        <f t="shared" si="31"/>
        <v>62.09375</v>
      </c>
      <c r="I644" s="3">
        <f t="shared" si="30"/>
        <v>40.09375</v>
      </c>
      <c r="J644" s="2" t="s">
        <v>13</v>
      </c>
      <c r="K644" s="160" t="s">
        <v>122</v>
      </c>
      <c r="L644" s="6" t="s">
        <v>131</v>
      </c>
      <c r="M644" s="6" t="s">
        <v>135</v>
      </c>
    </row>
    <row r="645" spans="2:13" x14ac:dyDescent="0.25">
      <c r="B645" s="160" t="s">
        <v>109</v>
      </c>
      <c r="C645" s="3">
        <v>103.1875</v>
      </c>
      <c r="D645" s="3">
        <v>10.09375</v>
      </c>
      <c r="E645" s="3">
        <v>41.5</v>
      </c>
      <c r="F645" s="3"/>
      <c r="H645" s="3">
        <f t="shared" si="31"/>
        <v>63.09375</v>
      </c>
      <c r="I645" s="3">
        <f t="shared" si="30"/>
        <v>40.09375</v>
      </c>
      <c r="J645" s="2" t="s">
        <v>13</v>
      </c>
      <c r="K645" s="160" t="s">
        <v>122</v>
      </c>
      <c r="L645" s="6" t="s">
        <v>131</v>
      </c>
      <c r="M645" s="6" t="s">
        <v>135</v>
      </c>
    </row>
    <row r="646" spans="2:13" x14ac:dyDescent="0.25">
      <c r="B646" s="160" t="s">
        <v>109</v>
      </c>
      <c r="C646" s="3">
        <v>104.1875</v>
      </c>
      <c r="D646" s="3">
        <v>10.09375</v>
      </c>
      <c r="E646" s="3">
        <v>42</v>
      </c>
      <c r="F646" s="3"/>
      <c r="H646" s="3">
        <f t="shared" si="31"/>
        <v>64.09375</v>
      </c>
      <c r="I646" s="3">
        <f t="shared" ref="I646:I662" si="32">C646-H646</f>
        <v>40.09375</v>
      </c>
      <c r="J646" s="2" t="s">
        <v>13</v>
      </c>
      <c r="K646" s="160" t="s">
        <v>122</v>
      </c>
      <c r="L646" s="6" t="s">
        <v>131</v>
      </c>
      <c r="M646" s="6" t="s">
        <v>135</v>
      </c>
    </row>
    <row r="647" spans="2:13" x14ac:dyDescent="0.25">
      <c r="B647" s="160" t="s">
        <v>109</v>
      </c>
      <c r="C647" s="3">
        <v>105.1875</v>
      </c>
      <c r="D647" s="3">
        <v>10.09375</v>
      </c>
      <c r="E647" s="3">
        <v>42.5</v>
      </c>
      <c r="F647" s="3"/>
      <c r="H647" s="3">
        <f t="shared" si="31"/>
        <v>65.09375</v>
      </c>
      <c r="I647" s="3">
        <f t="shared" si="32"/>
        <v>40.09375</v>
      </c>
      <c r="J647" s="2" t="s">
        <v>13</v>
      </c>
      <c r="K647" s="160" t="s">
        <v>122</v>
      </c>
      <c r="L647" s="6" t="s">
        <v>131</v>
      </c>
      <c r="M647" s="6" t="s">
        <v>135</v>
      </c>
    </row>
    <row r="648" spans="2:13" x14ac:dyDescent="0.25">
      <c r="B648" s="160" t="s">
        <v>109</v>
      </c>
      <c r="C648" s="3">
        <v>106.1875</v>
      </c>
      <c r="D648" s="3">
        <v>10.09375</v>
      </c>
      <c r="E648" s="3">
        <v>43</v>
      </c>
      <c r="F648" s="3"/>
      <c r="H648" s="3">
        <f t="shared" si="31"/>
        <v>66.09375</v>
      </c>
      <c r="I648" s="3">
        <f t="shared" si="32"/>
        <v>40.09375</v>
      </c>
      <c r="J648" s="2" t="s">
        <v>13</v>
      </c>
      <c r="K648" s="160" t="s">
        <v>122</v>
      </c>
      <c r="L648" s="6" t="s">
        <v>131</v>
      </c>
      <c r="M648" s="6" t="s">
        <v>135</v>
      </c>
    </row>
    <row r="649" spans="2:13" x14ac:dyDescent="0.25">
      <c r="B649" s="160" t="s">
        <v>109</v>
      </c>
      <c r="C649" s="3">
        <v>107.1875</v>
      </c>
      <c r="D649" s="3">
        <v>10.09375</v>
      </c>
      <c r="E649" s="3">
        <v>43.5</v>
      </c>
      <c r="F649" s="3"/>
      <c r="H649" s="3">
        <f t="shared" si="31"/>
        <v>67.09375</v>
      </c>
      <c r="I649" s="3">
        <f t="shared" si="32"/>
        <v>40.09375</v>
      </c>
      <c r="J649" s="2" t="s">
        <v>13</v>
      </c>
      <c r="K649" s="160" t="s">
        <v>122</v>
      </c>
      <c r="L649" s="6" t="s">
        <v>131</v>
      </c>
      <c r="M649" s="6" t="s">
        <v>135</v>
      </c>
    </row>
    <row r="650" spans="2:13" x14ac:dyDescent="0.25">
      <c r="B650" s="160" t="s">
        <v>109</v>
      </c>
      <c r="C650" s="3">
        <v>108.1875</v>
      </c>
      <c r="D650" s="3">
        <v>10.09375</v>
      </c>
      <c r="E650" s="3">
        <v>44</v>
      </c>
      <c r="F650" s="3"/>
      <c r="H650" s="3">
        <f t="shared" si="31"/>
        <v>68.09375</v>
      </c>
      <c r="I650" s="3">
        <f t="shared" si="32"/>
        <v>40.09375</v>
      </c>
      <c r="J650" s="2" t="s">
        <v>13</v>
      </c>
      <c r="K650" s="160" t="s">
        <v>122</v>
      </c>
      <c r="L650" s="6" t="s">
        <v>131</v>
      </c>
      <c r="M650" s="6" t="s">
        <v>135</v>
      </c>
    </row>
    <row r="651" spans="2:13" x14ac:dyDescent="0.25">
      <c r="B651" s="160" t="s">
        <v>109</v>
      </c>
      <c r="C651" s="3">
        <v>109.1875</v>
      </c>
      <c r="D651" s="3">
        <v>10.09375</v>
      </c>
      <c r="E651" s="3">
        <v>44.5</v>
      </c>
      <c r="F651" s="3"/>
      <c r="H651" s="3">
        <f t="shared" si="31"/>
        <v>69.09375</v>
      </c>
      <c r="I651" s="3">
        <f t="shared" si="32"/>
        <v>40.09375</v>
      </c>
      <c r="J651" s="2" t="s">
        <v>13</v>
      </c>
      <c r="K651" s="160" t="s">
        <v>122</v>
      </c>
      <c r="L651" s="6" t="s">
        <v>131</v>
      </c>
      <c r="M651" s="6" t="s">
        <v>135</v>
      </c>
    </row>
    <row r="652" spans="2:13" x14ac:dyDescent="0.25">
      <c r="B652" s="160" t="s">
        <v>109</v>
      </c>
      <c r="C652" s="3">
        <v>110.1875</v>
      </c>
      <c r="D652" s="3">
        <v>10.09375</v>
      </c>
      <c r="E652" s="3">
        <v>45</v>
      </c>
      <c r="F652" s="3"/>
      <c r="H652" s="3">
        <f t="shared" si="31"/>
        <v>70.09375</v>
      </c>
      <c r="I652" s="3">
        <f t="shared" si="32"/>
        <v>40.09375</v>
      </c>
      <c r="J652" s="2" t="s">
        <v>13</v>
      </c>
      <c r="K652" s="160" t="s">
        <v>122</v>
      </c>
      <c r="L652" s="6" t="s">
        <v>131</v>
      </c>
      <c r="M652" s="6" t="s">
        <v>135</v>
      </c>
    </row>
    <row r="653" spans="2:13" x14ac:dyDescent="0.25">
      <c r="B653" s="160" t="s">
        <v>109</v>
      </c>
      <c r="C653" s="3">
        <v>111.1875</v>
      </c>
      <c r="D653" s="3">
        <v>10.09375</v>
      </c>
      <c r="E653" s="3">
        <v>45.5</v>
      </c>
      <c r="F653" s="3"/>
      <c r="H653" s="3">
        <f t="shared" si="31"/>
        <v>71.09375</v>
      </c>
      <c r="I653" s="3">
        <f t="shared" si="32"/>
        <v>40.09375</v>
      </c>
      <c r="J653" s="2" t="s">
        <v>13</v>
      </c>
      <c r="K653" s="160" t="s">
        <v>122</v>
      </c>
      <c r="L653" s="6" t="s">
        <v>131</v>
      </c>
      <c r="M653" s="6" t="s">
        <v>135</v>
      </c>
    </row>
    <row r="654" spans="2:13" x14ac:dyDescent="0.25">
      <c r="B654" s="160" t="s">
        <v>109</v>
      </c>
      <c r="C654" s="3">
        <v>112.1875</v>
      </c>
      <c r="D654" s="3">
        <v>10.09375</v>
      </c>
      <c r="E654" s="3">
        <v>46</v>
      </c>
      <c r="F654" s="3"/>
      <c r="H654" s="3">
        <f t="shared" si="31"/>
        <v>72.09375</v>
      </c>
      <c r="I654" s="3">
        <f t="shared" si="32"/>
        <v>40.09375</v>
      </c>
      <c r="J654" s="2" t="s">
        <v>13</v>
      </c>
      <c r="K654" s="160" t="s">
        <v>122</v>
      </c>
      <c r="L654" s="6" t="s">
        <v>131</v>
      </c>
      <c r="M654" s="6" t="s">
        <v>135</v>
      </c>
    </row>
    <row r="655" spans="2:13" x14ac:dyDescent="0.25">
      <c r="B655" s="160" t="s">
        <v>109</v>
      </c>
      <c r="C655" s="3">
        <v>113.1875</v>
      </c>
      <c r="D655" s="3">
        <v>10.09375</v>
      </c>
      <c r="E655" s="3">
        <v>46.5</v>
      </c>
      <c r="F655" s="3"/>
      <c r="H655" s="3">
        <f t="shared" si="31"/>
        <v>73.09375</v>
      </c>
      <c r="I655" s="3">
        <f t="shared" si="32"/>
        <v>40.09375</v>
      </c>
      <c r="J655" s="2" t="s">
        <v>13</v>
      </c>
      <c r="K655" s="160" t="s">
        <v>122</v>
      </c>
      <c r="L655" s="6" t="s">
        <v>131</v>
      </c>
      <c r="M655" s="6" t="s">
        <v>135</v>
      </c>
    </row>
    <row r="656" spans="2:13" x14ac:dyDescent="0.25">
      <c r="B656" s="160" t="s">
        <v>109</v>
      </c>
      <c r="C656" s="3">
        <v>114.1875</v>
      </c>
      <c r="D656" s="3">
        <v>10.09375</v>
      </c>
      <c r="E656" s="3">
        <v>47</v>
      </c>
      <c r="F656" s="3"/>
      <c r="H656" s="3">
        <f t="shared" si="31"/>
        <v>74.09375</v>
      </c>
      <c r="I656" s="3">
        <f t="shared" si="32"/>
        <v>40.09375</v>
      </c>
      <c r="J656" s="2" t="s">
        <v>13</v>
      </c>
      <c r="K656" s="160" t="s">
        <v>122</v>
      </c>
      <c r="L656" s="6" t="s">
        <v>131</v>
      </c>
      <c r="M656" s="6" t="s">
        <v>135</v>
      </c>
    </row>
    <row r="657" spans="2:13" x14ac:dyDescent="0.25">
      <c r="B657" s="160" t="s">
        <v>109</v>
      </c>
      <c r="C657" s="3">
        <v>115.1875</v>
      </c>
      <c r="D657" s="3">
        <v>10.09375</v>
      </c>
      <c r="E657" s="3">
        <v>47.5</v>
      </c>
      <c r="F657" s="3"/>
      <c r="H657" s="3">
        <f t="shared" si="31"/>
        <v>75.09375</v>
      </c>
      <c r="I657" s="3">
        <f t="shared" si="32"/>
        <v>40.09375</v>
      </c>
      <c r="J657" s="2" t="s">
        <v>13</v>
      </c>
      <c r="K657" s="160" t="s">
        <v>122</v>
      </c>
      <c r="L657" s="6" t="s">
        <v>131</v>
      </c>
      <c r="M657" s="6" t="s">
        <v>135</v>
      </c>
    </row>
    <row r="658" spans="2:13" x14ac:dyDescent="0.25">
      <c r="B658" s="160" t="s">
        <v>109</v>
      </c>
      <c r="C658" s="3">
        <v>116.1875</v>
      </c>
      <c r="D658" s="3">
        <v>10.09375</v>
      </c>
      <c r="E658" s="3">
        <v>48</v>
      </c>
      <c r="F658" s="3"/>
      <c r="H658" s="3">
        <f t="shared" si="31"/>
        <v>76.09375</v>
      </c>
      <c r="I658" s="3">
        <f t="shared" si="32"/>
        <v>40.09375</v>
      </c>
      <c r="J658" s="2" t="s">
        <v>13</v>
      </c>
      <c r="K658" s="160" t="s">
        <v>122</v>
      </c>
      <c r="L658" s="6" t="s">
        <v>131</v>
      </c>
      <c r="M658" s="6" t="s">
        <v>135</v>
      </c>
    </row>
    <row r="659" spans="2:13" x14ac:dyDescent="0.25">
      <c r="B659" s="160" t="s">
        <v>109</v>
      </c>
      <c r="C659" s="3">
        <v>117.1875</v>
      </c>
      <c r="D659" s="3">
        <v>10.09375</v>
      </c>
      <c r="E659" s="3">
        <v>48.5</v>
      </c>
      <c r="F659" s="3"/>
      <c r="H659" s="3">
        <f t="shared" si="31"/>
        <v>77.09375</v>
      </c>
      <c r="I659" s="3">
        <f t="shared" si="32"/>
        <v>40.09375</v>
      </c>
      <c r="J659" s="2" t="s">
        <v>13</v>
      </c>
      <c r="K659" s="160" t="s">
        <v>122</v>
      </c>
      <c r="L659" s="6" t="s">
        <v>131</v>
      </c>
      <c r="M659" s="6" t="s">
        <v>135</v>
      </c>
    </row>
    <row r="660" spans="2:13" x14ac:dyDescent="0.25">
      <c r="B660" s="160" t="s">
        <v>109</v>
      </c>
      <c r="C660" s="3">
        <v>118.1875</v>
      </c>
      <c r="D660" s="3">
        <v>10.09375</v>
      </c>
      <c r="E660" s="3">
        <v>49</v>
      </c>
      <c r="F660" s="3"/>
      <c r="H660" s="3">
        <f t="shared" si="31"/>
        <v>78.09375</v>
      </c>
      <c r="I660" s="3">
        <f t="shared" si="32"/>
        <v>40.09375</v>
      </c>
      <c r="J660" s="2" t="s">
        <v>13</v>
      </c>
      <c r="K660" s="160" t="s">
        <v>122</v>
      </c>
      <c r="L660" s="6" t="s">
        <v>131</v>
      </c>
      <c r="M660" s="6" t="s">
        <v>135</v>
      </c>
    </row>
    <row r="661" spans="2:13" x14ac:dyDescent="0.25">
      <c r="B661" s="160" t="s">
        <v>109</v>
      </c>
      <c r="C661" s="3">
        <v>119.1875</v>
      </c>
      <c r="D661" s="3">
        <v>10.09375</v>
      </c>
      <c r="E661" s="3">
        <v>49.5</v>
      </c>
      <c r="F661" s="3"/>
      <c r="H661" s="3">
        <f t="shared" si="31"/>
        <v>79.09375</v>
      </c>
      <c r="I661" s="3">
        <f t="shared" si="32"/>
        <v>40.09375</v>
      </c>
      <c r="J661" s="2" t="s">
        <v>13</v>
      </c>
      <c r="K661" s="160" t="s">
        <v>122</v>
      </c>
      <c r="L661" s="6" t="s">
        <v>131</v>
      </c>
      <c r="M661" s="6" t="s">
        <v>135</v>
      </c>
    </row>
    <row r="662" spans="2:13" x14ac:dyDescent="0.25">
      <c r="B662" s="160" t="s">
        <v>109</v>
      </c>
      <c r="C662" s="3">
        <v>120.1875</v>
      </c>
      <c r="D662" s="3">
        <v>10.09375</v>
      </c>
      <c r="E662" s="3">
        <v>50</v>
      </c>
      <c r="F662" s="3"/>
      <c r="H662" s="3">
        <f t="shared" si="31"/>
        <v>80.09375</v>
      </c>
      <c r="I662" s="3">
        <f t="shared" si="32"/>
        <v>40.09375</v>
      </c>
      <c r="J662" s="2" t="s">
        <v>13</v>
      </c>
      <c r="K662" s="160" t="s">
        <v>122</v>
      </c>
      <c r="L662" s="6" t="s">
        <v>131</v>
      </c>
      <c r="M662" s="6" t="s">
        <v>135</v>
      </c>
    </row>
    <row r="663" spans="2:13" x14ac:dyDescent="0.25">
      <c r="B663" s="6">
        <v>340</v>
      </c>
      <c r="C663" s="3">
        <v>60.1875</v>
      </c>
      <c r="D663" s="3">
        <v>10.34375</v>
      </c>
      <c r="E663" s="3">
        <v>19.75</v>
      </c>
      <c r="F663" s="3"/>
      <c r="G663" s="3"/>
      <c r="H663" s="3">
        <f t="shared" si="27"/>
        <v>20.09375</v>
      </c>
      <c r="I663" s="3">
        <f t="shared" si="28"/>
        <v>40.09375</v>
      </c>
      <c r="J663" s="2" t="s">
        <v>13</v>
      </c>
      <c r="K663" s="6" t="s">
        <v>121</v>
      </c>
      <c r="L663" s="6" t="s">
        <v>131</v>
      </c>
      <c r="M663" s="6" t="s">
        <v>134</v>
      </c>
    </row>
    <row r="664" spans="2:13" x14ac:dyDescent="0.25">
      <c r="B664" s="6">
        <v>340</v>
      </c>
      <c r="C664" s="3">
        <v>61.1875</v>
      </c>
      <c r="D664" s="3">
        <v>10.34375</v>
      </c>
      <c r="E664" s="3">
        <v>20.25</v>
      </c>
      <c r="F664" s="3"/>
      <c r="G664" s="3"/>
      <c r="H664" s="3">
        <f t="shared" si="27"/>
        <v>21.09375</v>
      </c>
      <c r="I664" s="3">
        <f t="shared" si="28"/>
        <v>40.09375</v>
      </c>
      <c r="J664" s="2" t="s">
        <v>13</v>
      </c>
      <c r="K664" s="6" t="s">
        <v>121</v>
      </c>
      <c r="L664" s="6" t="s">
        <v>131</v>
      </c>
      <c r="M664" s="6" t="s">
        <v>134</v>
      </c>
    </row>
    <row r="665" spans="2:13" x14ac:dyDescent="0.25">
      <c r="B665" s="6">
        <v>340</v>
      </c>
      <c r="C665" s="3">
        <v>62.1875</v>
      </c>
      <c r="D665" s="3">
        <v>10.34375</v>
      </c>
      <c r="E665" s="3">
        <v>20.75</v>
      </c>
      <c r="F665" s="3"/>
      <c r="G665" s="3"/>
      <c r="H665" s="3">
        <f t="shared" si="27"/>
        <v>22.09375</v>
      </c>
      <c r="I665" s="3">
        <f t="shared" si="28"/>
        <v>40.09375</v>
      </c>
      <c r="J665" s="2" t="s">
        <v>13</v>
      </c>
      <c r="K665" s="6" t="s">
        <v>121</v>
      </c>
      <c r="L665" s="6" t="s">
        <v>131</v>
      </c>
      <c r="M665" s="6" t="s">
        <v>134</v>
      </c>
    </row>
    <row r="666" spans="2:13" x14ac:dyDescent="0.25">
      <c r="B666" s="6">
        <v>340</v>
      </c>
      <c r="C666" s="3">
        <v>63.1875</v>
      </c>
      <c r="D666" s="3">
        <v>10.34375</v>
      </c>
      <c r="E666" s="3">
        <v>21.25</v>
      </c>
      <c r="F666" s="3"/>
      <c r="G666" s="3"/>
      <c r="H666" s="3">
        <f t="shared" si="27"/>
        <v>23.09375</v>
      </c>
      <c r="I666" s="3">
        <f t="shared" si="28"/>
        <v>40.09375</v>
      </c>
      <c r="J666" s="2" t="s">
        <v>13</v>
      </c>
      <c r="K666" s="6" t="s">
        <v>121</v>
      </c>
      <c r="L666" s="6" t="s">
        <v>131</v>
      </c>
      <c r="M666" s="6" t="s">
        <v>134</v>
      </c>
    </row>
    <row r="667" spans="2:13" x14ac:dyDescent="0.25">
      <c r="B667" s="6">
        <v>340</v>
      </c>
      <c r="C667" s="3">
        <v>64.1875</v>
      </c>
      <c r="D667" s="3">
        <v>10.34375</v>
      </c>
      <c r="E667" s="3">
        <v>21.75</v>
      </c>
      <c r="F667" s="3"/>
      <c r="G667" s="3"/>
      <c r="H667" s="3">
        <f t="shared" si="27"/>
        <v>24.09375</v>
      </c>
      <c r="I667" s="3">
        <f t="shared" si="28"/>
        <v>40.09375</v>
      </c>
      <c r="J667" s="2" t="s">
        <v>13</v>
      </c>
      <c r="K667" s="6" t="s">
        <v>121</v>
      </c>
      <c r="L667" s="6" t="s">
        <v>131</v>
      </c>
      <c r="M667" s="6" t="s">
        <v>134</v>
      </c>
    </row>
    <row r="668" spans="2:13" x14ac:dyDescent="0.25">
      <c r="B668" s="6">
        <v>340</v>
      </c>
      <c r="C668" s="3">
        <v>65.1875</v>
      </c>
      <c r="D668" s="3">
        <v>10.34375</v>
      </c>
      <c r="E668" s="3">
        <v>22.25</v>
      </c>
      <c r="F668" s="3"/>
      <c r="G668" s="3"/>
      <c r="H668" s="3">
        <f t="shared" si="27"/>
        <v>25.09375</v>
      </c>
      <c r="I668" s="3">
        <f t="shared" si="28"/>
        <v>40.09375</v>
      </c>
      <c r="J668" s="2" t="s">
        <v>13</v>
      </c>
      <c r="K668" s="6" t="s">
        <v>121</v>
      </c>
      <c r="L668" s="6" t="s">
        <v>131</v>
      </c>
      <c r="M668" s="6" t="s">
        <v>134</v>
      </c>
    </row>
    <row r="669" spans="2:13" x14ac:dyDescent="0.25">
      <c r="B669" s="6">
        <v>340</v>
      </c>
      <c r="C669" s="3">
        <v>66.1875</v>
      </c>
      <c r="D669" s="3">
        <v>10.34375</v>
      </c>
      <c r="E669" s="3">
        <v>22.75</v>
      </c>
      <c r="F669" s="3"/>
      <c r="G669" s="3"/>
      <c r="H669" s="3">
        <f t="shared" si="27"/>
        <v>26.09375</v>
      </c>
      <c r="I669" s="3">
        <f t="shared" si="28"/>
        <v>40.09375</v>
      </c>
      <c r="J669" s="2" t="s">
        <v>13</v>
      </c>
      <c r="K669" s="6" t="s">
        <v>121</v>
      </c>
      <c r="L669" s="6" t="s">
        <v>131</v>
      </c>
      <c r="M669" s="6" t="s">
        <v>134</v>
      </c>
    </row>
    <row r="670" spans="2:13" x14ac:dyDescent="0.25">
      <c r="B670" s="6">
        <v>340</v>
      </c>
      <c r="C670" s="3">
        <v>67.1875</v>
      </c>
      <c r="D670" s="3">
        <v>10.34375</v>
      </c>
      <c r="E670" s="3">
        <v>23.25</v>
      </c>
      <c r="F670" s="3"/>
      <c r="G670" s="3"/>
      <c r="H670" s="3">
        <f t="shared" si="27"/>
        <v>27.09375</v>
      </c>
      <c r="I670" s="3">
        <f t="shared" si="28"/>
        <v>40.09375</v>
      </c>
      <c r="J670" s="2" t="s">
        <v>13</v>
      </c>
      <c r="K670" s="6" t="s">
        <v>121</v>
      </c>
      <c r="L670" s="6" t="s">
        <v>131</v>
      </c>
      <c r="M670" s="6" t="s">
        <v>134</v>
      </c>
    </row>
    <row r="671" spans="2:13" x14ac:dyDescent="0.25">
      <c r="B671" s="6">
        <v>340</v>
      </c>
      <c r="C671" s="3">
        <v>68.1875</v>
      </c>
      <c r="D671" s="3">
        <v>10.34375</v>
      </c>
      <c r="E671" s="3">
        <v>23.75</v>
      </c>
      <c r="F671" s="3"/>
      <c r="G671" s="3"/>
      <c r="H671" s="3">
        <f t="shared" si="27"/>
        <v>28.09375</v>
      </c>
      <c r="I671" s="3">
        <f t="shared" si="28"/>
        <v>40.09375</v>
      </c>
      <c r="J671" s="2" t="s">
        <v>13</v>
      </c>
      <c r="K671" s="6" t="s">
        <v>121</v>
      </c>
      <c r="L671" s="6" t="s">
        <v>131</v>
      </c>
      <c r="M671" s="6" t="s">
        <v>134</v>
      </c>
    </row>
    <row r="672" spans="2:13" x14ac:dyDescent="0.25">
      <c r="B672" s="6">
        <v>340</v>
      </c>
      <c r="C672" s="3">
        <v>69.1875</v>
      </c>
      <c r="D672" s="3">
        <v>10.34375</v>
      </c>
      <c r="E672" s="3">
        <v>24.25</v>
      </c>
      <c r="F672" s="3"/>
      <c r="G672" s="3"/>
      <c r="H672" s="3">
        <f t="shared" si="27"/>
        <v>29.09375</v>
      </c>
      <c r="I672" s="3">
        <f t="shared" si="28"/>
        <v>40.09375</v>
      </c>
      <c r="J672" s="2" t="s">
        <v>13</v>
      </c>
      <c r="K672" s="6" t="s">
        <v>121</v>
      </c>
      <c r="L672" s="6" t="s">
        <v>131</v>
      </c>
      <c r="M672" s="6" t="s">
        <v>134</v>
      </c>
    </row>
    <row r="673" spans="2:13" x14ac:dyDescent="0.25">
      <c r="B673" s="6">
        <v>340</v>
      </c>
      <c r="C673" s="3">
        <v>70.1875</v>
      </c>
      <c r="D673" s="3">
        <v>10.34375</v>
      </c>
      <c r="E673" s="3">
        <v>24.75</v>
      </c>
      <c r="F673" s="3"/>
      <c r="G673" s="3"/>
      <c r="H673" s="3">
        <f t="shared" si="27"/>
        <v>30.09375</v>
      </c>
      <c r="I673" s="3">
        <f t="shared" si="28"/>
        <v>40.09375</v>
      </c>
      <c r="J673" s="2" t="s">
        <v>13</v>
      </c>
      <c r="K673" s="6" t="s">
        <v>121</v>
      </c>
      <c r="L673" s="6" t="s">
        <v>131</v>
      </c>
      <c r="M673" s="6" t="s">
        <v>134</v>
      </c>
    </row>
    <row r="674" spans="2:13" x14ac:dyDescent="0.25">
      <c r="B674" s="6">
        <v>340</v>
      </c>
      <c r="C674" s="3">
        <v>71.1875</v>
      </c>
      <c r="D674" s="3">
        <v>10.34375</v>
      </c>
      <c r="E674" s="3">
        <v>25.25</v>
      </c>
      <c r="F674" s="3"/>
      <c r="G674" s="3"/>
      <c r="H674" s="3">
        <f t="shared" si="27"/>
        <v>31.09375</v>
      </c>
      <c r="I674" s="3">
        <f t="shared" si="28"/>
        <v>40.09375</v>
      </c>
      <c r="J674" s="2" t="s">
        <v>13</v>
      </c>
      <c r="K674" s="6" t="s">
        <v>121</v>
      </c>
      <c r="L674" s="6" t="s">
        <v>131</v>
      </c>
      <c r="M674" s="6" t="s">
        <v>134</v>
      </c>
    </row>
    <row r="675" spans="2:13" x14ac:dyDescent="0.25">
      <c r="B675" s="6">
        <v>340</v>
      </c>
      <c r="C675" s="3">
        <v>72.1875</v>
      </c>
      <c r="D675" s="3">
        <v>10.34375</v>
      </c>
      <c r="E675" s="3">
        <v>25.75</v>
      </c>
      <c r="F675" s="3"/>
      <c r="G675" s="3"/>
      <c r="H675" s="3">
        <f t="shared" si="27"/>
        <v>32.09375</v>
      </c>
      <c r="I675" s="3">
        <f t="shared" si="28"/>
        <v>40.09375</v>
      </c>
      <c r="J675" s="2" t="s">
        <v>13</v>
      </c>
      <c r="K675" s="6" t="s">
        <v>121</v>
      </c>
      <c r="L675" s="6" t="s">
        <v>131</v>
      </c>
      <c r="M675" s="6" t="s">
        <v>134</v>
      </c>
    </row>
    <row r="676" spans="2:13" x14ac:dyDescent="0.25">
      <c r="B676" s="6">
        <v>340</v>
      </c>
      <c r="C676" s="3">
        <v>73.1875</v>
      </c>
      <c r="D676" s="3">
        <v>10.34375</v>
      </c>
      <c r="E676" s="3">
        <v>26.25</v>
      </c>
      <c r="F676" s="3"/>
      <c r="G676" s="3"/>
      <c r="H676" s="3">
        <f t="shared" si="27"/>
        <v>33.09375</v>
      </c>
      <c r="I676" s="3">
        <f t="shared" si="28"/>
        <v>40.09375</v>
      </c>
      <c r="J676" s="2" t="s">
        <v>13</v>
      </c>
      <c r="K676" s="6" t="s">
        <v>121</v>
      </c>
      <c r="L676" s="6" t="s">
        <v>131</v>
      </c>
      <c r="M676" s="6" t="s">
        <v>134</v>
      </c>
    </row>
    <row r="677" spans="2:13" x14ac:dyDescent="0.25">
      <c r="B677" s="6">
        <v>340</v>
      </c>
      <c r="C677" s="3">
        <v>74.1875</v>
      </c>
      <c r="D677" s="3">
        <v>10.34375</v>
      </c>
      <c r="E677" s="3">
        <v>26.75</v>
      </c>
      <c r="F677" s="3"/>
      <c r="G677" s="3"/>
      <c r="H677" s="3">
        <f t="shared" si="27"/>
        <v>34.09375</v>
      </c>
      <c r="I677" s="3">
        <f t="shared" si="28"/>
        <v>40.09375</v>
      </c>
      <c r="J677" s="2" t="s">
        <v>13</v>
      </c>
      <c r="K677" s="6" t="s">
        <v>121</v>
      </c>
      <c r="L677" s="6" t="s">
        <v>131</v>
      </c>
      <c r="M677" s="6" t="s">
        <v>134</v>
      </c>
    </row>
    <row r="678" spans="2:13" x14ac:dyDescent="0.25">
      <c r="B678" s="6">
        <v>340</v>
      </c>
      <c r="C678" s="3">
        <v>75.1875</v>
      </c>
      <c r="D678" s="3">
        <v>10.34375</v>
      </c>
      <c r="E678" s="3">
        <v>27.25</v>
      </c>
      <c r="F678" s="3"/>
      <c r="G678" s="3"/>
      <c r="H678" s="3">
        <f t="shared" si="27"/>
        <v>35.09375</v>
      </c>
      <c r="I678" s="3">
        <f t="shared" si="28"/>
        <v>40.09375</v>
      </c>
      <c r="J678" s="2" t="s">
        <v>13</v>
      </c>
      <c r="K678" s="6" t="s">
        <v>121</v>
      </c>
      <c r="L678" s="6" t="s">
        <v>131</v>
      </c>
      <c r="M678" s="6" t="s">
        <v>134</v>
      </c>
    </row>
    <row r="679" spans="2:13" x14ac:dyDescent="0.25">
      <c r="B679" s="6">
        <v>340</v>
      </c>
      <c r="C679" s="3">
        <v>76.1875</v>
      </c>
      <c r="D679" s="3">
        <v>10.34375</v>
      </c>
      <c r="E679" s="3">
        <v>27.75</v>
      </c>
      <c r="F679" s="3"/>
      <c r="G679" s="3"/>
      <c r="H679" s="3">
        <f t="shared" si="27"/>
        <v>36.09375</v>
      </c>
      <c r="I679" s="3">
        <f t="shared" si="28"/>
        <v>40.09375</v>
      </c>
      <c r="J679" s="2" t="s">
        <v>13</v>
      </c>
      <c r="K679" s="6" t="s">
        <v>121</v>
      </c>
      <c r="L679" s="6" t="s">
        <v>131</v>
      </c>
      <c r="M679" s="6" t="s">
        <v>134</v>
      </c>
    </row>
    <row r="680" spans="2:13" x14ac:dyDescent="0.25">
      <c r="B680" s="6">
        <v>340</v>
      </c>
      <c r="C680" s="3">
        <v>77.1875</v>
      </c>
      <c r="D680" s="3">
        <v>10.34375</v>
      </c>
      <c r="E680" s="3">
        <v>28.25</v>
      </c>
      <c r="F680" s="3"/>
      <c r="G680" s="3"/>
      <c r="H680" s="3">
        <f t="shared" si="27"/>
        <v>37.09375</v>
      </c>
      <c r="I680" s="3">
        <f t="shared" si="28"/>
        <v>40.09375</v>
      </c>
      <c r="J680" s="2" t="s">
        <v>13</v>
      </c>
      <c r="K680" s="6" t="s">
        <v>121</v>
      </c>
      <c r="L680" s="6" t="s">
        <v>131</v>
      </c>
      <c r="M680" s="6" t="s">
        <v>134</v>
      </c>
    </row>
    <row r="681" spans="2:13" x14ac:dyDescent="0.25">
      <c r="B681" s="6">
        <v>340</v>
      </c>
      <c r="C681" s="3">
        <v>78.1875</v>
      </c>
      <c r="D681" s="3">
        <v>10.34375</v>
      </c>
      <c r="E681" s="3">
        <v>28.75</v>
      </c>
      <c r="F681" s="3"/>
      <c r="G681" s="3"/>
      <c r="H681" s="3">
        <f t="shared" si="27"/>
        <v>38.09375</v>
      </c>
      <c r="I681" s="3">
        <f t="shared" si="28"/>
        <v>40.09375</v>
      </c>
      <c r="J681" s="2" t="s">
        <v>13</v>
      </c>
      <c r="K681" s="6" t="s">
        <v>121</v>
      </c>
      <c r="L681" s="6" t="s">
        <v>131</v>
      </c>
      <c r="M681" s="6" t="s">
        <v>134</v>
      </c>
    </row>
    <row r="682" spans="2:13" x14ac:dyDescent="0.25">
      <c r="B682" s="6">
        <v>340</v>
      </c>
      <c r="C682" s="3">
        <v>79.1875</v>
      </c>
      <c r="D682" s="3">
        <v>10.34375</v>
      </c>
      <c r="E682" s="3">
        <v>29.25</v>
      </c>
      <c r="F682" s="3"/>
      <c r="G682" s="3"/>
      <c r="H682" s="3">
        <f t="shared" si="27"/>
        <v>39.09375</v>
      </c>
      <c r="I682" s="3">
        <f t="shared" si="28"/>
        <v>40.09375</v>
      </c>
      <c r="J682" s="2" t="s">
        <v>13</v>
      </c>
      <c r="K682" s="6" t="s">
        <v>121</v>
      </c>
      <c r="L682" s="6" t="s">
        <v>131</v>
      </c>
      <c r="M682" s="6" t="s">
        <v>134</v>
      </c>
    </row>
    <row r="683" spans="2:13" x14ac:dyDescent="0.25">
      <c r="B683" s="6">
        <v>340</v>
      </c>
      <c r="C683" s="3">
        <v>80.1875</v>
      </c>
      <c r="D683" s="3">
        <v>10.34375</v>
      </c>
      <c r="E683" s="3">
        <v>29.75</v>
      </c>
      <c r="F683" s="3"/>
      <c r="G683" s="3"/>
      <c r="H683" s="3">
        <f t="shared" si="27"/>
        <v>40.09375</v>
      </c>
      <c r="I683" s="3">
        <f t="shared" si="28"/>
        <v>40.09375</v>
      </c>
      <c r="J683" s="2" t="s">
        <v>12</v>
      </c>
      <c r="K683" s="6" t="s">
        <v>121</v>
      </c>
      <c r="L683" s="6" t="s">
        <v>131</v>
      </c>
      <c r="M683" s="6" t="s">
        <v>134</v>
      </c>
    </row>
    <row r="684" spans="2:13" x14ac:dyDescent="0.25">
      <c r="B684" s="6">
        <v>340</v>
      </c>
      <c r="C684" s="3">
        <v>81.1875</v>
      </c>
      <c r="D684" s="3">
        <v>10.34375</v>
      </c>
      <c r="E684" s="3">
        <v>30.25</v>
      </c>
      <c r="F684" s="3"/>
      <c r="G684" s="3"/>
      <c r="H684" s="3">
        <f t="shared" si="27"/>
        <v>41.09375</v>
      </c>
      <c r="I684" s="3">
        <f t="shared" si="28"/>
        <v>40.09375</v>
      </c>
      <c r="J684" s="2" t="s">
        <v>12</v>
      </c>
      <c r="K684" s="6" t="s">
        <v>121</v>
      </c>
      <c r="L684" s="6" t="s">
        <v>131</v>
      </c>
      <c r="M684" s="6" t="s">
        <v>134</v>
      </c>
    </row>
    <row r="685" spans="2:13" x14ac:dyDescent="0.25">
      <c r="B685" s="6">
        <v>340</v>
      </c>
      <c r="C685" s="3">
        <v>82.1875</v>
      </c>
      <c r="D685" s="3">
        <v>10.34375</v>
      </c>
      <c r="E685" s="3">
        <v>30.75</v>
      </c>
      <c r="F685" s="3"/>
      <c r="G685" s="3"/>
      <c r="H685" s="3">
        <f t="shared" si="27"/>
        <v>42.09375</v>
      </c>
      <c r="I685" s="3">
        <f t="shared" si="28"/>
        <v>40.09375</v>
      </c>
      <c r="J685" s="2" t="s">
        <v>13</v>
      </c>
      <c r="K685" s="6" t="s">
        <v>121</v>
      </c>
      <c r="L685" s="6" t="s">
        <v>131</v>
      </c>
      <c r="M685" s="6" t="s">
        <v>134</v>
      </c>
    </row>
    <row r="686" spans="2:13" x14ac:dyDescent="0.25">
      <c r="B686" s="6">
        <v>340</v>
      </c>
      <c r="C686" s="3">
        <v>83.1875</v>
      </c>
      <c r="D686" s="3">
        <v>10.34375</v>
      </c>
      <c r="E686" s="3">
        <v>31.25</v>
      </c>
      <c r="F686" s="3"/>
      <c r="G686" s="3"/>
      <c r="H686" s="3">
        <f t="shared" si="27"/>
        <v>43.09375</v>
      </c>
      <c r="I686" s="3">
        <f t="shared" si="28"/>
        <v>40.09375</v>
      </c>
      <c r="J686" s="2" t="s">
        <v>13</v>
      </c>
      <c r="K686" s="6" t="s">
        <v>121</v>
      </c>
      <c r="L686" s="6" t="s">
        <v>131</v>
      </c>
      <c r="M686" s="6" t="s">
        <v>134</v>
      </c>
    </row>
    <row r="687" spans="2:13" x14ac:dyDescent="0.25">
      <c r="B687" s="6">
        <v>340</v>
      </c>
      <c r="C687" s="3">
        <v>84.1875</v>
      </c>
      <c r="D687" s="3">
        <v>10.34375</v>
      </c>
      <c r="E687" s="3">
        <v>31.75</v>
      </c>
      <c r="F687" s="3"/>
      <c r="G687" s="3"/>
      <c r="H687" s="3">
        <f t="shared" si="27"/>
        <v>44.09375</v>
      </c>
      <c r="I687" s="3">
        <f t="shared" si="28"/>
        <v>40.09375</v>
      </c>
      <c r="J687" s="2" t="s">
        <v>12</v>
      </c>
      <c r="K687" s="6" t="s">
        <v>121</v>
      </c>
      <c r="L687" s="6" t="s">
        <v>131</v>
      </c>
      <c r="M687" s="6" t="s">
        <v>134</v>
      </c>
    </row>
    <row r="688" spans="2:13" x14ac:dyDescent="0.25">
      <c r="B688" s="6">
        <v>340</v>
      </c>
      <c r="C688" s="3">
        <v>85.1875</v>
      </c>
      <c r="D688" s="3">
        <v>10.34375</v>
      </c>
      <c r="E688" s="3">
        <v>32.25</v>
      </c>
      <c r="F688" s="3"/>
      <c r="G688" s="3"/>
      <c r="H688" s="3">
        <f t="shared" si="27"/>
        <v>45.09375</v>
      </c>
      <c r="I688" s="3">
        <f t="shared" si="28"/>
        <v>40.09375</v>
      </c>
      <c r="J688" s="2" t="s">
        <v>13</v>
      </c>
      <c r="K688" s="6" t="s">
        <v>121</v>
      </c>
      <c r="L688" s="6" t="s">
        <v>131</v>
      </c>
      <c r="M688" s="6" t="s">
        <v>134</v>
      </c>
    </row>
    <row r="689" spans="2:13" x14ac:dyDescent="0.25">
      <c r="B689" s="6">
        <v>340</v>
      </c>
      <c r="C689" s="3">
        <v>86.1875</v>
      </c>
      <c r="D689" s="3">
        <v>10.34375</v>
      </c>
      <c r="E689" s="3">
        <v>32.75</v>
      </c>
      <c r="F689" s="3"/>
      <c r="G689" s="3"/>
      <c r="H689" s="3">
        <f t="shared" si="27"/>
        <v>46.09375</v>
      </c>
      <c r="I689" s="3">
        <f t="shared" si="28"/>
        <v>40.09375</v>
      </c>
      <c r="J689" s="2" t="s">
        <v>13</v>
      </c>
      <c r="K689" s="6" t="s">
        <v>121</v>
      </c>
      <c r="L689" s="6" t="s">
        <v>131</v>
      </c>
      <c r="M689" s="6" t="s">
        <v>134</v>
      </c>
    </row>
    <row r="690" spans="2:13" x14ac:dyDescent="0.25">
      <c r="B690" s="6">
        <v>340</v>
      </c>
      <c r="C690" s="3">
        <v>87.1875</v>
      </c>
      <c r="D690" s="3">
        <v>10.34375</v>
      </c>
      <c r="E690" s="3">
        <v>33.25</v>
      </c>
      <c r="F690" s="3"/>
      <c r="G690" s="3"/>
      <c r="H690" s="3">
        <f t="shared" si="27"/>
        <v>47.09375</v>
      </c>
      <c r="I690" s="3">
        <f t="shared" si="28"/>
        <v>40.09375</v>
      </c>
      <c r="J690" s="2" t="s">
        <v>13</v>
      </c>
      <c r="K690" s="6" t="s">
        <v>121</v>
      </c>
      <c r="L690" s="6" t="s">
        <v>131</v>
      </c>
      <c r="M690" s="6" t="s">
        <v>134</v>
      </c>
    </row>
    <row r="691" spans="2:13" x14ac:dyDescent="0.25">
      <c r="B691" s="6">
        <v>340</v>
      </c>
      <c r="C691" s="3">
        <v>88.1875</v>
      </c>
      <c r="D691" s="3">
        <v>10.34375</v>
      </c>
      <c r="E691" s="3">
        <v>33.75</v>
      </c>
      <c r="F691" s="3"/>
      <c r="G691" s="3"/>
      <c r="H691" s="3">
        <f t="shared" si="27"/>
        <v>48.09375</v>
      </c>
      <c r="I691" s="3">
        <f t="shared" si="28"/>
        <v>40.09375</v>
      </c>
      <c r="J691" s="2" t="s">
        <v>13</v>
      </c>
      <c r="K691" s="6" t="s">
        <v>121</v>
      </c>
      <c r="L691" s="6" t="s">
        <v>131</v>
      </c>
      <c r="M691" s="6" t="s">
        <v>134</v>
      </c>
    </row>
    <row r="692" spans="2:13" x14ac:dyDescent="0.25">
      <c r="B692" s="6">
        <v>340</v>
      </c>
      <c r="C692" s="3">
        <v>89.1875</v>
      </c>
      <c r="D692" s="3">
        <v>10.34375</v>
      </c>
      <c r="E692" s="3">
        <v>34.25</v>
      </c>
      <c r="F692" s="3"/>
      <c r="G692" s="3"/>
      <c r="H692" s="3">
        <f t="shared" si="27"/>
        <v>49.09375</v>
      </c>
      <c r="I692" s="3">
        <f t="shared" si="28"/>
        <v>40.09375</v>
      </c>
      <c r="J692" s="2" t="s">
        <v>13</v>
      </c>
      <c r="K692" s="6" t="s">
        <v>121</v>
      </c>
      <c r="L692" s="6" t="s">
        <v>131</v>
      </c>
      <c r="M692" s="6" t="s">
        <v>134</v>
      </c>
    </row>
    <row r="693" spans="2:13" x14ac:dyDescent="0.25">
      <c r="B693" s="6">
        <v>340</v>
      </c>
      <c r="C693" s="3">
        <v>90.1875</v>
      </c>
      <c r="D693" s="3">
        <v>10.34375</v>
      </c>
      <c r="E693" s="3">
        <v>34.75</v>
      </c>
      <c r="F693" s="3"/>
      <c r="G693" s="3"/>
      <c r="H693" s="3">
        <f t="shared" si="27"/>
        <v>50.09375</v>
      </c>
      <c r="I693" s="3">
        <f t="shared" si="28"/>
        <v>40.09375</v>
      </c>
      <c r="J693" s="2" t="s">
        <v>13</v>
      </c>
      <c r="K693" s="6" t="s">
        <v>121</v>
      </c>
      <c r="L693" s="6" t="s">
        <v>131</v>
      </c>
      <c r="M693" s="6" t="s">
        <v>134</v>
      </c>
    </row>
    <row r="694" spans="2:13" x14ac:dyDescent="0.25">
      <c r="B694" s="6">
        <v>340</v>
      </c>
      <c r="C694" s="3">
        <v>91.1875</v>
      </c>
      <c r="D694" s="3">
        <v>10.34375</v>
      </c>
      <c r="E694" s="3">
        <v>35.25</v>
      </c>
      <c r="F694" s="3"/>
      <c r="G694" s="3"/>
      <c r="H694" s="3">
        <f t="shared" si="27"/>
        <v>51.09375</v>
      </c>
      <c r="I694" s="3">
        <f t="shared" si="28"/>
        <v>40.09375</v>
      </c>
      <c r="J694" s="2" t="s">
        <v>13</v>
      </c>
      <c r="K694" s="6" t="s">
        <v>121</v>
      </c>
      <c r="L694" s="6" t="s">
        <v>131</v>
      </c>
      <c r="M694" s="6" t="s">
        <v>134</v>
      </c>
    </row>
    <row r="695" spans="2:13" x14ac:dyDescent="0.25">
      <c r="B695" s="6">
        <v>340</v>
      </c>
      <c r="C695" s="3">
        <v>92.1875</v>
      </c>
      <c r="D695" s="3">
        <v>10.34375</v>
      </c>
      <c r="E695" s="3">
        <v>35.75</v>
      </c>
      <c r="F695" s="3"/>
      <c r="G695" s="3"/>
      <c r="H695" s="3">
        <f t="shared" si="27"/>
        <v>52.09375</v>
      </c>
      <c r="I695" s="3">
        <f t="shared" si="28"/>
        <v>40.09375</v>
      </c>
      <c r="J695" s="2" t="s">
        <v>13</v>
      </c>
      <c r="K695" s="6" t="s">
        <v>121</v>
      </c>
      <c r="L695" s="6" t="s">
        <v>131</v>
      </c>
      <c r="M695" s="6" t="s">
        <v>134</v>
      </c>
    </row>
    <row r="696" spans="2:13" x14ac:dyDescent="0.25">
      <c r="B696" s="6">
        <v>340</v>
      </c>
      <c r="C696" s="3">
        <v>93.1875</v>
      </c>
      <c r="D696" s="3">
        <v>10.34375</v>
      </c>
      <c r="E696" s="3">
        <v>36.25</v>
      </c>
      <c r="F696" s="3"/>
      <c r="G696" s="3"/>
      <c r="H696" s="3">
        <f t="shared" si="27"/>
        <v>53.09375</v>
      </c>
      <c r="I696" s="3">
        <f t="shared" si="28"/>
        <v>40.09375</v>
      </c>
      <c r="J696" s="2" t="s">
        <v>13</v>
      </c>
      <c r="K696" s="6" t="s">
        <v>121</v>
      </c>
      <c r="L696" s="6" t="s">
        <v>131</v>
      </c>
      <c r="M696" s="6" t="s">
        <v>134</v>
      </c>
    </row>
    <row r="697" spans="2:13" x14ac:dyDescent="0.25">
      <c r="B697" s="6">
        <v>340</v>
      </c>
      <c r="C697" s="3">
        <v>94.1875</v>
      </c>
      <c r="D697" s="3">
        <v>10.34375</v>
      </c>
      <c r="E697" s="3">
        <v>36.75</v>
      </c>
      <c r="F697" s="3"/>
      <c r="G697" s="3"/>
      <c r="H697" s="3">
        <f t="shared" si="27"/>
        <v>54.09375</v>
      </c>
      <c r="I697" s="3">
        <f t="shared" si="28"/>
        <v>40.09375</v>
      </c>
      <c r="J697" s="2" t="s">
        <v>13</v>
      </c>
      <c r="K697" s="6" t="s">
        <v>121</v>
      </c>
      <c r="L697" s="6" t="s">
        <v>131</v>
      </c>
      <c r="M697" s="6" t="s">
        <v>134</v>
      </c>
    </row>
    <row r="698" spans="2:13" x14ac:dyDescent="0.25">
      <c r="B698" s="6">
        <v>340</v>
      </c>
      <c r="C698" s="3">
        <v>95.1875</v>
      </c>
      <c r="D698" s="3">
        <v>10.34375</v>
      </c>
      <c r="E698" s="3">
        <v>37.25</v>
      </c>
      <c r="F698" s="3"/>
      <c r="G698" s="3"/>
      <c r="H698" s="3">
        <f t="shared" si="27"/>
        <v>55.09375</v>
      </c>
      <c r="I698" s="3">
        <f t="shared" si="28"/>
        <v>40.09375</v>
      </c>
      <c r="J698" s="2" t="s">
        <v>13</v>
      </c>
      <c r="K698" s="6" t="s">
        <v>121</v>
      </c>
      <c r="L698" s="6" t="s">
        <v>131</v>
      </c>
      <c r="M698" s="6" t="s">
        <v>134</v>
      </c>
    </row>
    <row r="699" spans="2:13" x14ac:dyDescent="0.25">
      <c r="B699" s="6">
        <v>340</v>
      </c>
      <c r="C699" s="3">
        <v>96.1875</v>
      </c>
      <c r="D699" s="3">
        <v>10.34375</v>
      </c>
      <c r="E699" s="3">
        <v>37.75</v>
      </c>
      <c r="F699" s="3"/>
      <c r="G699" s="3"/>
      <c r="H699" s="3">
        <f t="shared" si="27"/>
        <v>56.09375</v>
      </c>
      <c r="I699" s="3">
        <f t="shared" si="28"/>
        <v>40.09375</v>
      </c>
      <c r="J699" s="2" t="s">
        <v>13</v>
      </c>
      <c r="K699" s="6" t="s">
        <v>121</v>
      </c>
      <c r="L699" s="6" t="s">
        <v>131</v>
      </c>
      <c r="M699" s="6" t="s">
        <v>134</v>
      </c>
    </row>
    <row r="700" spans="2:13" x14ac:dyDescent="0.25">
      <c r="B700" s="6">
        <v>340</v>
      </c>
      <c r="C700" s="3">
        <v>97.1875</v>
      </c>
      <c r="D700" s="3">
        <v>10.34375</v>
      </c>
      <c r="E700" s="3">
        <v>38.25</v>
      </c>
      <c r="F700" s="3"/>
      <c r="G700" s="3"/>
      <c r="H700" s="3">
        <f t="shared" si="27"/>
        <v>57.09375</v>
      </c>
      <c r="I700" s="3">
        <f t="shared" si="28"/>
        <v>40.09375</v>
      </c>
      <c r="J700" s="2" t="s">
        <v>13</v>
      </c>
      <c r="K700" s="6" t="s">
        <v>121</v>
      </c>
      <c r="L700" s="6" t="s">
        <v>131</v>
      </c>
      <c r="M700" s="6" t="s">
        <v>134</v>
      </c>
    </row>
    <row r="701" spans="2:13" x14ac:dyDescent="0.25">
      <c r="B701" s="6">
        <v>340</v>
      </c>
      <c r="C701" s="3">
        <v>98.1875</v>
      </c>
      <c r="D701" s="3">
        <v>10.34375</v>
      </c>
      <c r="E701" s="3">
        <v>38.75</v>
      </c>
      <c r="F701" s="3"/>
      <c r="G701" s="3"/>
      <c r="H701" s="3">
        <f t="shared" ref="H701:H825" si="33">C701-40.09375</f>
        <v>58.09375</v>
      </c>
      <c r="I701" s="3">
        <f t="shared" si="28"/>
        <v>40.09375</v>
      </c>
      <c r="J701" s="2" t="s">
        <v>13</v>
      </c>
      <c r="K701" s="6" t="s">
        <v>121</v>
      </c>
      <c r="L701" s="6" t="s">
        <v>131</v>
      </c>
      <c r="M701" s="6" t="s">
        <v>134</v>
      </c>
    </row>
    <row r="702" spans="2:13" x14ac:dyDescent="0.25">
      <c r="B702" s="6">
        <v>340</v>
      </c>
      <c r="C702" s="3">
        <v>99.1875</v>
      </c>
      <c r="D702" s="3">
        <v>10.34375</v>
      </c>
      <c r="E702" s="3">
        <v>39.25</v>
      </c>
      <c r="F702" s="3"/>
      <c r="G702" s="3"/>
      <c r="H702" s="3">
        <f t="shared" si="33"/>
        <v>59.09375</v>
      </c>
      <c r="I702" s="3">
        <f t="shared" si="28"/>
        <v>40.09375</v>
      </c>
      <c r="J702" s="2" t="s">
        <v>13</v>
      </c>
      <c r="K702" s="6" t="s">
        <v>121</v>
      </c>
      <c r="L702" s="6" t="s">
        <v>131</v>
      </c>
      <c r="M702" s="6" t="s">
        <v>134</v>
      </c>
    </row>
    <row r="703" spans="2:13" x14ac:dyDescent="0.25">
      <c r="B703" s="6">
        <v>340</v>
      </c>
      <c r="C703" s="3">
        <v>100.1875</v>
      </c>
      <c r="D703" s="3">
        <v>10.34375</v>
      </c>
      <c r="E703" s="3">
        <v>39.75</v>
      </c>
      <c r="F703" s="3"/>
      <c r="G703" s="3"/>
      <c r="H703" s="3">
        <f t="shared" si="33"/>
        <v>60.09375</v>
      </c>
      <c r="I703" s="3">
        <f t="shared" si="28"/>
        <v>40.09375</v>
      </c>
      <c r="J703" s="2" t="s">
        <v>13</v>
      </c>
      <c r="K703" s="6" t="s">
        <v>121</v>
      </c>
      <c r="L703" s="6" t="s">
        <v>131</v>
      </c>
      <c r="M703" s="6" t="s">
        <v>134</v>
      </c>
    </row>
    <row r="704" spans="2:13" x14ac:dyDescent="0.25">
      <c r="B704" s="6">
        <v>340</v>
      </c>
      <c r="C704" s="3">
        <v>101.1875</v>
      </c>
      <c r="D704" s="3">
        <v>10.34375</v>
      </c>
      <c r="E704" s="3">
        <v>40.25</v>
      </c>
      <c r="F704" s="3"/>
      <c r="G704" s="3"/>
      <c r="H704" s="3">
        <f t="shared" si="33"/>
        <v>61.09375</v>
      </c>
      <c r="I704" s="3">
        <f t="shared" si="28"/>
        <v>40.09375</v>
      </c>
      <c r="J704" s="2" t="s">
        <v>13</v>
      </c>
      <c r="K704" s="6" t="s">
        <v>121</v>
      </c>
      <c r="L704" s="6" t="s">
        <v>131</v>
      </c>
      <c r="M704" s="6" t="s">
        <v>134</v>
      </c>
    </row>
    <row r="705" spans="2:13" x14ac:dyDescent="0.25">
      <c r="B705" s="6">
        <v>340</v>
      </c>
      <c r="C705" s="3">
        <v>102.1875</v>
      </c>
      <c r="D705" s="3">
        <v>10.34375</v>
      </c>
      <c r="E705" s="3">
        <v>40.75</v>
      </c>
      <c r="F705" s="3"/>
      <c r="G705" s="3"/>
      <c r="H705" s="3">
        <f t="shared" si="33"/>
        <v>62.09375</v>
      </c>
      <c r="I705" s="3">
        <f t="shared" si="28"/>
        <v>40.09375</v>
      </c>
      <c r="J705" s="2" t="s">
        <v>13</v>
      </c>
      <c r="K705" s="6" t="s">
        <v>121</v>
      </c>
      <c r="L705" s="6" t="s">
        <v>131</v>
      </c>
      <c r="M705" s="6" t="s">
        <v>134</v>
      </c>
    </row>
    <row r="706" spans="2:13" x14ac:dyDescent="0.25">
      <c r="B706" s="6">
        <v>340</v>
      </c>
      <c r="C706" s="3">
        <v>103.1875</v>
      </c>
      <c r="D706" s="3">
        <v>10.34375</v>
      </c>
      <c r="E706" s="3">
        <v>41.25</v>
      </c>
      <c r="F706" s="3"/>
      <c r="G706" s="3"/>
      <c r="H706" s="3">
        <f t="shared" si="33"/>
        <v>63.09375</v>
      </c>
      <c r="I706" s="3">
        <f t="shared" si="28"/>
        <v>40.09375</v>
      </c>
      <c r="J706" s="2" t="s">
        <v>13</v>
      </c>
      <c r="K706" s="6" t="s">
        <v>121</v>
      </c>
      <c r="L706" s="6" t="s">
        <v>131</v>
      </c>
      <c r="M706" s="6" t="s">
        <v>134</v>
      </c>
    </row>
    <row r="707" spans="2:13" x14ac:dyDescent="0.25">
      <c r="B707" s="6">
        <v>340</v>
      </c>
      <c r="C707" s="3">
        <v>104.1875</v>
      </c>
      <c r="D707" s="3">
        <v>10.34375</v>
      </c>
      <c r="E707" s="3">
        <v>41.75</v>
      </c>
      <c r="F707" s="3"/>
      <c r="G707" s="3"/>
      <c r="H707" s="3">
        <f t="shared" si="33"/>
        <v>64.09375</v>
      </c>
      <c r="I707" s="3">
        <f t="shared" si="28"/>
        <v>40.09375</v>
      </c>
      <c r="J707" s="2" t="s">
        <v>13</v>
      </c>
      <c r="K707" s="6" t="s">
        <v>121</v>
      </c>
      <c r="L707" s="6" t="s">
        <v>131</v>
      </c>
      <c r="M707" s="6" t="s">
        <v>134</v>
      </c>
    </row>
    <row r="708" spans="2:13" x14ac:dyDescent="0.25">
      <c r="B708" s="6">
        <v>340</v>
      </c>
      <c r="C708" s="3">
        <v>105.1875</v>
      </c>
      <c r="D708" s="3">
        <v>10.34375</v>
      </c>
      <c r="E708" s="3">
        <v>42.25</v>
      </c>
      <c r="F708" s="3"/>
      <c r="G708" s="3"/>
      <c r="H708" s="3">
        <f t="shared" si="33"/>
        <v>65.09375</v>
      </c>
      <c r="I708" s="3">
        <f t="shared" si="28"/>
        <v>40.09375</v>
      </c>
      <c r="J708" s="2" t="s">
        <v>13</v>
      </c>
      <c r="K708" s="6" t="s">
        <v>121</v>
      </c>
      <c r="L708" s="6" t="s">
        <v>131</v>
      </c>
      <c r="M708" s="6" t="s">
        <v>134</v>
      </c>
    </row>
    <row r="709" spans="2:13" x14ac:dyDescent="0.25">
      <c r="B709" s="6">
        <v>340</v>
      </c>
      <c r="C709" s="3">
        <v>106.1875</v>
      </c>
      <c r="D709" s="3">
        <v>10.34375</v>
      </c>
      <c r="E709" s="3">
        <v>42.75</v>
      </c>
      <c r="F709" s="3"/>
      <c r="G709" s="3"/>
      <c r="H709" s="3">
        <f t="shared" si="33"/>
        <v>66.09375</v>
      </c>
      <c r="I709" s="3">
        <f t="shared" si="28"/>
        <v>40.09375</v>
      </c>
      <c r="J709" s="2" t="s">
        <v>13</v>
      </c>
      <c r="K709" s="6" t="s">
        <v>121</v>
      </c>
      <c r="L709" s="6" t="s">
        <v>131</v>
      </c>
      <c r="M709" s="6" t="s">
        <v>134</v>
      </c>
    </row>
    <row r="710" spans="2:13" x14ac:dyDescent="0.25">
      <c r="B710" s="6">
        <v>340</v>
      </c>
      <c r="C710" s="3">
        <v>107.1875</v>
      </c>
      <c r="D710" s="3">
        <v>10.34375</v>
      </c>
      <c r="E710" s="3">
        <v>43.25</v>
      </c>
      <c r="F710" s="3"/>
      <c r="G710" s="3"/>
      <c r="H710" s="3">
        <f t="shared" si="33"/>
        <v>67.09375</v>
      </c>
      <c r="I710" s="3">
        <f t="shared" ref="I710:I834" si="34">C710-H710</f>
        <v>40.09375</v>
      </c>
      <c r="J710" s="2" t="s">
        <v>13</v>
      </c>
      <c r="K710" s="6" t="s">
        <v>121</v>
      </c>
      <c r="L710" s="6" t="s">
        <v>131</v>
      </c>
      <c r="M710" s="6" t="s">
        <v>134</v>
      </c>
    </row>
    <row r="711" spans="2:13" x14ac:dyDescent="0.25">
      <c r="B711" s="6">
        <v>340</v>
      </c>
      <c r="C711" s="3">
        <v>108.1875</v>
      </c>
      <c r="D711" s="3">
        <v>10.34375</v>
      </c>
      <c r="E711" s="3">
        <v>43.75</v>
      </c>
      <c r="F711" s="3"/>
      <c r="G711" s="3"/>
      <c r="H711" s="3">
        <f t="shared" si="33"/>
        <v>68.09375</v>
      </c>
      <c r="I711" s="3">
        <f t="shared" si="34"/>
        <v>40.09375</v>
      </c>
      <c r="J711" s="2" t="s">
        <v>13</v>
      </c>
      <c r="K711" s="6" t="s">
        <v>121</v>
      </c>
      <c r="L711" s="6" t="s">
        <v>131</v>
      </c>
      <c r="M711" s="6" t="s">
        <v>134</v>
      </c>
    </row>
    <row r="712" spans="2:13" x14ac:dyDescent="0.25">
      <c r="B712" s="6">
        <v>340</v>
      </c>
      <c r="C712" s="3">
        <v>109.1875</v>
      </c>
      <c r="D712" s="3">
        <v>10.34375</v>
      </c>
      <c r="E712" s="3">
        <v>44.25</v>
      </c>
      <c r="F712" s="3"/>
      <c r="G712" s="3"/>
      <c r="H712" s="3">
        <f t="shared" si="33"/>
        <v>69.09375</v>
      </c>
      <c r="I712" s="3">
        <f t="shared" si="34"/>
        <v>40.09375</v>
      </c>
      <c r="J712" s="2" t="s">
        <v>13</v>
      </c>
      <c r="K712" s="6" t="s">
        <v>121</v>
      </c>
      <c r="L712" s="6" t="s">
        <v>131</v>
      </c>
      <c r="M712" s="6" t="s">
        <v>134</v>
      </c>
    </row>
    <row r="713" spans="2:13" x14ac:dyDescent="0.25">
      <c r="B713" s="6">
        <v>340</v>
      </c>
      <c r="C713" s="3">
        <v>110.1875</v>
      </c>
      <c r="D713" s="3">
        <v>10.34375</v>
      </c>
      <c r="E713" s="3">
        <v>44.75</v>
      </c>
      <c r="F713" s="3"/>
      <c r="G713" s="3"/>
      <c r="H713" s="3">
        <f t="shared" si="33"/>
        <v>70.09375</v>
      </c>
      <c r="I713" s="3">
        <f t="shared" si="34"/>
        <v>40.09375</v>
      </c>
      <c r="J713" s="2" t="s">
        <v>13</v>
      </c>
      <c r="K713" s="6" t="s">
        <v>121</v>
      </c>
      <c r="L713" s="6" t="s">
        <v>131</v>
      </c>
      <c r="M713" s="6" t="s">
        <v>134</v>
      </c>
    </row>
    <row r="714" spans="2:13" x14ac:dyDescent="0.25">
      <c r="B714" s="6">
        <v>340</v>
      </c>
      <c r="C714" s="3">
        <v>111.1875</v>
      </c>
      <c r="D714" s="3">
        <v>10.34375</v>
      </c>
      <c r="E714" s="3">
        <v>45.25</v>
      </c>
      <c r="F714" s="3"/>
      <c r="G714" s="3"/>
      <c r="H714" s="3">
        <f t="shared" si="33"/>
        <v>71.09375</v>
      </c>
      <c r="I714" s="3">
        <f t="shared" si="34"/>
        <v>40.09375</v>
      </c>
      <c r="J714" s="2" t="s">
        <v>13</v>
      </c>
      <c r="K714" s="6" t="s">
        <v>121</v>
      </c>
      <c r="L714" s="6" t="s">
        <v>131</v>
      </c>
      <c r="M714" s="6" t="s">
        <v>134</v>
      </c>
    </row>
    <row r="715" spans="2:13" x14ac:dyDescent="0.25">
      <c r="B715" s="6">
        <v>340</v>
      </c>
      <c r="C715" s="3">
        <v>112.1875</v>
      </c>
      <c r="D715" s="3">
        <v>10.34375</v>
      </c>
      <c r="E715" s="3">
        <v>45.75</v>
      </c>
      <c r="F715" s="3"/>
      <c r="G715" s="3"/>
      <c r="H715" s="3">
        <f t="shared" si="33"/>
        <v>72.09375</v>
      </c>
      <c r="I715" s="3">
        <f t="shared" si="34"/>
        <v>40.09375</v>
      </c>
      <c r="J715" s="2" t="s">
        <v>13</v>
      </c>
      <c r="K715" s="6" t="s">
        <v>121</v>
      </c>
      <c r="L715" s="6" t="s">
        <v>131</v>
      </c>
      <c r="M715" s="6" t="s">
        <v>134</v>
      </c>
    </row>
    <row r="716" spans="2:13" x14ac:dyDescent="0.25">
      <c r="B716" s="6">
        <v>340</v>
      </c>
      <c r="C716" s="3">
        <v>113.1875</v>
      </c>
      <c r="D716" s="3">
        <v>10.34375</v>
      </c>
      <c r="E716" s="3">
        <v>46.25</v>
      </c>
      <c r="F716" s="3"/>
      <c r="G716" s="3"/>
      <c r="H716" s="3">
        <f t="shared" si="33"/>
        <v>73.09375</v>
      </c>
      <c r="I716" s="3">
        <f t="shared" si="34"/>
        <v>40.09375</v>
      </c>
      <c r="J716" s="2" t="s">
        <v>13</v>
      </c>
      <c r="K716" s="6" t="s">
        <v>121</v>
      </c>
      <c r="L716" s="6" t="s">
        <v>131</v>
      </c>
      <c r="M716" s="6" t="s">
        <v>134</v>
      </c>
    </row>
    <row r="717" spans="2:13" x14ac:dyDescent="0.25">
      <c r="B717" s="6">
        <v>340</v>
      </c>
      <c r="C717" s="3">
        <v>114.1875</v>
      </c>
      <c r="D717" s="3">
        <v>10.34375</v>
      </c>
      <c r="E717" s="3">
        <v>46.75</v>
      </c>
      <c r="F717" s="3"/>
      <c r="G717" s="3"/>
      <c r="H717" s="3">
        <f t="shared" si="33"/>
        <v>74.09375</v>
      </c>
      <c r="I717" s="3">
        <f t="shared" si="34"/>
        <v>40.09375</v>
      </c>
      <c r="J717" s="2" t="s">
        <v>13</v>
      </c>
      <c r="K717" s="6" t="s">
        <v>121</v>
      </c>
      <c r="L717" s="6" t="s">
        <v>131</v>
      </c>
      <c r="M717" s="6" t="s">
        <v>134</v>
      </c>
    </row>
    <row r="718" spans="2:13" x14ac:dyDescent="0.25">
      <c r="B718" s="6">
        <v>340</v>
      </c>
      <c r="C718" s="3">
        <v>115.1875</v>
      </c>
      <c r="D718" s="3">
        <v>10.34375</v>
      </c>
      <c r="E718" s="3">
        <v>47.25</v>
      </c>
      <c r="F718" s="3"/>
      <c r="G718" s="3"/>
      <c r="H718" s="3">
        <f t="shared" si="33"/>
        <v>75.09375</v>
      </c>
      <c r="I718" s="3">
        <f t="shared" si="34"/>
        <v>40.09375</v>
      </c>
      <c r="J718" s="2" t="s">
        <v>13</v>
      </c>
      <c r="K718" s="6" t="s">
        <v>121</v>
      </c>
      <c r="L718" s="6" t="s">
        <v>131</v>
      </c>
      <c r="M718" s="6" t="s">
        <v>134</v>
      </c>
    </row>
    <row r="719" spans="2:13" x14ac:dyDescent="0.25">
      <c r="B719" s="6">
        <v>340</v>
      </c>
      <c r="C719" s="3">
        <v>116.1875</v>
      </c>
      <c r="D719" s="3">
        <v>10.34375</v>
      </c>
      <c r="E719" s="3">
        <v>47.75</v>
      </c>
      <c r="F719" s="3"/>
      <c r="G719" s="3"/>
      <c r="H719" s="3">
        <f t="shared" si="33"/>
        <v>76.09375</v>
      </c>
      <c r="I719" s="3">
        <f t="shared" si="34"/>
        <v>40.09375</v>
      </c>
      <c r="J719" s="2" t="s">
        <v>13</v>
      </c>
      <c r="K719" s="6" t="s">
        <v>121</v>
      </c>
      <c r="L719" s="6" t="s">
        <v>131</v>
      </c>
      <c r="M719" s="6" t="s">
        <v>134</v>
      </c>
    </row>
    <row r="720" spans="2:13" x14ac:dyDescent="0.25">
      <c r="B720" s="6">
        <v>340</v>
      </c>
      <c r="C720" s="3">
        <v>117.1875</v>
      </c>
      <c r="D720" s="3">
        <v>10.34375</v>
      </c>
      <c r="E720" s="3">
        <v>48.25</v>
      </c>
      <c r="F720" s="3"/>
      <c r="G720" s="3"/>
      <c r="H720" s="3">
        <f t="shared" si="33"/>
        <v>77.09375</v>
      </c>
      <c r="I720" s="3">
        <f t="shared" si="34"/>
        <v>40.09375</v>
      </c>
      <c r="J720" s="2" t="s">
        <v>13</v>
      </c>
      <c r="K720" s="6" t="s">
        <v>121</v>
      </c>
      <c r="L720" s="6" t="s">
        <v>131</v>
      </c>
      <c r="M720" s="6" t="s">
        <v>134</v>
      </c>
    </row>
    <row r="721" spans="2:13" x14ac:dyDescent="0.25">
      <c r="B721" s="6">
        <v>340</v>
      </c>
      <c r="C721" s="3">
        <v>118.1875</v>
      </c>
      <c r="D721" s="3">
        <v>10.34375</v>
      </c>
      <c r="E721" s="3">
        <v>48.75</v>
      </c>
      <c r="F721" s="3"/>
      <c r="G721" s="3"/>
      <c r="H721" s="3">
        <f t="shared" si="33"/>
        <v>78.09375</v>
      </c>
      <c r="I721" s="3">
        <f t="shared" si="34"/>
        <v>40.09375</v>
      </c>
      <c r="J721" s="2" t="s">
        <v>13</v>
      </c>
      <c r="K721" s="6" t="s">
        <v>121</v>
      </c>
      <c r="L721" s="6" t="s">
        <v>131</v>
      </c>
      <c r="M721" s="6" t="s">
        <v>134</v>
      </c>
    </row>
    <row r="722" spans="2:13" x14ac:dyDescent="0.25">
      <c r="B722" s="6">
        <v>340</v>
      </c>
      <c r="C722" s="3">
        <v>119.1875</v>
      </c>
      <c r="D722" s="3">
        <v>10.34375</v>
      </c>
      <c r="E722" s="3">
        <v>49.25</v>
      </c>
      <c r="F722" s="3"/>
      <c r="G722" s="3"/>
      <c r="H722" s="3">
        <f t="shared" si="33"/>
        <v>79.09375</v>
      </c>
      <c r="I722" s="3">
        <f t="shared" si="34"/>
        <v>40.09375</v>
      </c>
      <c r="J722" s="2" t="s">
        <v>13</v>
      </c>
      <c r="K722" s="6" t="s">
        <v>121</v>
      </c>
      <c r="L722" s="6" t="s">
        <v>131</v>
      </c>
      <c r="M722" s="6" t="s">
        <v>134</v>
      </c>
    </row>
    <row r="723" spans="2:13" x14ac:dyDescent="0.25">
      <c r="B723" s="6">
        <v>340</v>
      </c>
      <c r="C723" s="3">
        <v>120.1875</v>
      </c>
      <c r="D723" s="3">
        <v>10.34375</v>
      </c>
      <c r="E723" s="3">
        <v>49.75</v>
      </c>
      <c r="F723" s="3"/>
      <c r="G723" s="3"/>
      <c r="H723" s="3">
        <f t="shared" si="33"/>
        <v>80.09375</v>
      </c>
      <c r="I723" s="3">
        <f t="shared" si="34"/>
        <v>40.09375</v>
      </c>
      <c r="J723" s="2" t="s">
        <v>13</v>
      </c>
      <c r="K723" s="6" t="s">
        <v>121</v>
      </c>
      <c r="L723" s="6" t="s">
        <v>131</v>
      </c>
      <c r="M723" s="6" t="s">
        <v>134</v>
      </c>
    </row>
    <row r="724" spans="2:13" x14ac:dyDescent="0.25">
      <c r="B724" s="6" t="s">
        <v>128</v>
      </c>
      <c r="C724" s="3">
        <v>60.1875</v>
      </c>
      <c r="D724" s="3">
        <v>10.34375</v>
      </c>
      <c r="E724" s="3">
        <v>19.75</v>
      </c>
      <c r="F724" s="3"/>
      <c r="G724" s="3"/>
      <c r="H724" s="3">
        <f t="shared" si="33"/>
        <v>20.09375</v>
      </c>
      <c r="I724" s="3">
        <f t="shared" si="34"/>
        <v>40.09375</v>
      </c>
      <c r="J724" s="2" t="s">
        <v>13</v>
      </c>
      <c r="K724" s="6" t="s">
        <v>123</v>
      </c>
      <c r="L724" s="6" t="s">
        <v>131</v>
      </c>
      <c r="M724" s="6" t="s">
        <v>134</v>
      </c>
    </row>
    <row r="725" spans="2:13" x14ac:dyDescent="0.25">
      <c r="B725" s="6" t="s">
        <v>128</v>
      </c>
      <c r="C725" s="3">
        <v>61.1875</v>
      </c>
      <c r="D725" s="3">
        <v>10.34375</v>
      </c>
      <c r="E725" s="3">
        <v>20.25</v>
      </c>
      <c r="F725" s="3"/>
      <c r="G725" s="3"/>
      <c r="H725" s="3">
        <f t="shared" si="33"/>
        <v>21.09375</v>
      </c>
      <c r="I725" s="3">
        <f t="shared" si="34"/>
        <v>40.09375</v>
      </c>
      <c r="J725" s="2" t="s">
        <v>13</v>
      </c>
      <c r="K725" s="6" t="s">
        <v>123</v>
      </c>
      <c r="L725" s="6" t="s">
        <v>131</v>
      </c>
      <c r="M725" s="6" t="s">
        <v>134</v>
      </c>
    </row>
    <row r="726" spans="2:13" x14ac:dyDescent="0.25">
      <c r="B726" s="6" t="s">
        <v>128</v>
      </c>
      <c r="C726" s="3">
        <v>62.1875</v>
      </c>
      <c r="D726" s="3">
        <v>10.34375</v>
      </c>
      <c r="E726" s="3">
        <v>20.75</v>
      </c>
      <c r="F726" s="3"/>
      <c r="G726" s="3"/>
      <c r="H726" s="3">
        <f t="shared" si="33"/>
        <v>22.09375</v>
      </c>
      <c r="I726" s="3">
        <f t="shared" si="34"/>
        <v>40.09375</v>
      </c>
      <c r="J726" s="2" t="s">
        <v>13</v>
      </c>
      <c r="K726" s="6" t="s">
        <v>123</v>
      </c>
      <c r="L726" s="6" t="s">
        <v>131</v>
      </c>
      <c r="M726" s="6" t="s">
        <v>134</v>
      </c>
    </row>
    <row r="727" spans="2:13" x14ac:dyDescent="0.25">
      <c r="B727" s="6" t="s">
        <v>128</v>
      </c>
      <c r="C727" s="3">
        <v>63.1875</v>
      </c>
      <c r="D727" s="3">
        <v>10.34375</v>
      </c>
      <c r="E727" s="3">
        <v>21.25</v>
      </c>
      <c r="F727" s="3"/>
      <c r="G727" s="3"/>
      <c r="H727" s="3">
        <f t="shared" si="33"/>
        <v>23.09375</v>
      </c>
      <c r="I727" s="3">
        <f t="shared" si="34"/>
        <v>40.09375</v>
      </c>
      <c r="J727" s="2" t="s">
        <v>13</v>
      </c>
      <c r="K727" s="6" t="s">
        <v>123</v>
      </c>
      <c r="L727" s="6" t="s">
        <v>131</v>
      </c>
      <c r="M727" s="6" t="s">
        <v>134</v>
      </c>
    </row>
    <row r="728" spans="2:13" x14ac:dyDescent="0.25">
      <c r="B728" s="6" t="s">
        <v>128</v>
      </c>
      <c r="C728" s="3">
        <v>64.1875</v>
      </c>
      <c r="D728" s="3">
        <v>10.34375</v>
      </c>
      <c r="E728" s="3">
        <v>21.75</v>
      </c>
      <c r="F728" s="3"/>
      <c r="G728" s="3"/>
      <c r="H728" s="3">
        <f t="shared" si="33"/>
        <v>24.09375</v>
      </c>
      <c r="I728" s="3">
        <f t="shared" si="34"/>
        <v>40.09375</v>
      </c>
      <c r="J728" s="2" t="s">
        <v>13</v>
      </c>
      <c r="K728" s="6" t="s">
        <v>123</v>
      </c>
      <c r="L728" s="6" t="s">
        <v>131</v>
      </c>
      <c r="M728" s="6" t="s">
        <v>134</v>
      </c>
    </row>
    <row r="729" spans="2:13" x14ac:dyDescent="0.25">
      <c r="B729" s="6" t="s">
        <v>128</v>
      </c>
      <c r="C729" s="3">
        <v>65.1875</v>
      </c>
      <c r="D729" s="3">
        <v>10.34375</v>
      </c>
      <c r="E729" s="3">
        <v>22.25</v>
      </c>
      <c r="F729" s="3"/>
      <c r="G729" s="3"/>
      <c r="H729" s="3">
        <f t="shared" si="33"/>
        <v>25.09375</v>
      </c>
      <c r="I729" s="3">
        <f t="shared" si="34"/>
        <v>40.09375</v>
      </c>
      <c r="J729" s="2" t="s">
        <v>13</v>
      </c>
      <c r="K729" s="6" t="s">
        <v>123</v>
      </c>
      <c r="L729" s="6" t="s">
        <v>131</v>
      </c>
      <c r="M729" s="6" t="s">
        <v>134</v>
      </c>
    </row>
    <row r="730" spans="2:13" x14ac:dyDescent="0.25">
      <c r="B730" s="6" t="s">
        <v>128</v>
      </c>
      <c r="C730" s="3">
        <v>66.1875</v>
      </c>
      <c r="D730" s="3">
        <v>10.34375</v>
      </c>
      <c r="E730" s="3">
        <v>22.75</v>
      </c>
      <c r="F730" s="3"/>
      <c r="G730" s="3"/>
      <c r="H730" s="3">
        <f t="shared" si="33"/>
        <v>26.09375</v>
      </c>
      <c r="I730" s="3">
        <f t="shared" si="34"/>
        <v>40.09375</v>
      </c>
      <c r="J730" s="2" t="s">
        <v>13</v>
      </c>
      <c r="K730" s="6" t="s">
        <v>123</v>
      </c>
      <c r="L730" s="6" t="s">
        <v>131</v>
      </c>
      <c r="M730" s="6" t="s">
        <v>134</v>
      </c>
    </row>
    <row r="731" spans="2:13" x14ac:dyDescent="0.25">
      <c r="B731" s="6" t="s">
        <v>128</v>
      </c>
      <c r="C731" s="3">
        <v>67.1875</v>
      </c>
      <c r="D731" s="3">
        <v>10.34375</v>
      </c>
      <c r="E731" s="3">
        <v>23.25</v>
      </c>
      <c r="F731" s="3"/>
      <c r="G731" s="3"/>
      <c r="H731" s="3">
        <f t="shared" si="33"/>
        <v>27.09375</v>
      </c>
      <c r="I731" s="3">
        <f t="shared" si="34"/>
        <v>40.09375</v>
      </c>
      <c r="J731" s="2" t="s">
        <v>13</v>
      </c>
      <c r="K731" s="6" t="s">
        <v>123</v>
      </c>
      <c r="L731" s="6" t="s">
        <v>131</v>
      </c>
      <c r="M731" s="6" t="s">
        <v>134</v>
      </c>
    </row>
    <row r="732" spans="2:13" x14ac:dyDescent="0.25">
      <c r="B732" s="6" t="s">
        <v>128</v>
      </c>
      <c r="C732" s="3">
        <v>68.1875</v>
      </c>
      <c r="D732" s="3">
        <v>10.34375</v>
      </c>
      <c r="E732" s="3">
        <v>23.75</v>
      </c>
      <c r="F732" s="3"/>
      <c r="G732" s="3"/>
      <c r="H732" s="3">
        <f t="shared" si="33"/>
        <v>28.09375</v>
      </c>
      <c r="I732" s="3">
        <f t="shared" si="34"/>
        <v>40.09375</v>
      </c>
      <c r="J732" s="2" t="s">
        <v>13</v>
      </c>
      <c r="K732" s="6" t="s">
        <v>123</v>
      </c>
      <c r="L732" s="6" t="s">
        <v>131</v>
      </c>
      <c r="M732" s="6" t="s">
        <v>134</v>
      </c>
    </row>
    <row r="733" spans="2:13" x14ac:dyDescent="0.25">
      <c r="B733" s="6" t="s">
        <v>128</v>
      </c>
      <c r="C733" s="3">
        <v>69.1875</v>
      </c>
      <c r="D733" s="3">
        <v>10.34375</v>
      </c>
      <c r="E733" s="3">
        <v>24.25</v>
      </c>
      <c r="F733" s="3"/>
      <c r="G733" s="3"/>
      <c r="H733" s="3">
        <f t="shared" si="33"/>
        <v>29.09375</v>
      </c>
      <c r="I733" s="3">
        <f t="shared" si="34"/>
        <v>40.09375</v>
      </c>
      <c r="J733" s="2" t="s">
        <v>13</v>
      </c>
      <c r="K733" s="6" t="s">
        <v>123</v>
      </c>
      <c r="L733" s="6" t="s">
        <v>131</v>
      </c>
      <c r="M733" s="6" t="s">
        <v>134</v>
      </c>
    </row>
    <row r="734" spans="2:13" x14ac:dyDescent="0.25">
      <c r="B734" s="6" t="s">
        <v>128</v>
      </c>
      <c r="C734" s="3">
        <v>70.1875</v>
      </c>
      <c r="D734" s="3">
        <v>10.34375</v>
      </c>
      <c r="E734" s="3">
        <v>24.75</v>
      </c>
      <c r="F734" s="3"/>
      <c r="G734" s="3"/>
      <c r="H734" s="3">
        <f t="shared" si="33"/>
        <v>30.09375</v>
      </c>
      <c r="I734" s="3">
        <f t="shared" si="34"/>
        <v>40.09375</v>
      </c>
      <c r="J734" s="2" t="s">
        <v>13</v>
      </c>
      <c r="K734" s="6" t="s">
        <v>123</v>
      </c>
      <c r="L734" s="6" t="s">
        <v>131</v>
      </c>
      <c r="M734" s="6" t="s">
        <v>134</v>
      </c>
    </row>
    <row r="735" spans="2:13" x14ac:dyDescent="0.25">
      <c r="B735" s="6" t="s">
        <v>128</v>
      </c>
      <c r="C735" s="3">
        <v>71.1875</v>
      </c>
      <c r="D735" s="3">
        <v>10.34375</v>
      </c>
      <c r="E735" s="3">
        <v>25.25</v>
      </c>
      <c r="F735" s="3"/>
      <c r="G735" s="3"/>
      <c r="H735" s="3">
        <f t="shared" si="33"/>
        <v>31.09375</v>
      </c>
      <c r="I735" s="3">
        <f t="shared" si="34"/>
        <v>40.09375</v>
      </c>
      <c r="J735" s="2" t="s">
        <v>13</v>
      </c>
      <c r="K735" s="6" t="s">
        <v>123</v>
      </c>
      <c r="L735" s="6" t="s">
        <v>131</v>
      </c>
      <c r="M735" s="6" t="s">
        <v>134</v>
      </c>
    </row>
    <row r="736" spans="2:13" x14ac:dyDescent="0.25">
      <c r="B736" s="6" t="s">
        <v>128</v>
      </c>
      <c r="C736" s="3">
        <v>72.1875</v>
      </c>
      <c r="D736" s="3">
        <v>10.34375</v>
      </c>
      <c r="E736" s="3">
        <v>25.75</v>
      </c>
      <c r="F736" s="3"/>
      <c r="G736" s="3"/>
      <c r="H736" s="3">
        <f t="shared" si="33"/>
        <v>32.09375</v>
      </c>
      <c r="I736" s="3">
        <f t="shared" si="34"/>
        <v>40.09375</v>
      </c>
      <c r="J736" s="2" t="s">
        <v>13</v>
      </c>
      <c r="K736" s="6" t="s">
        <v>123</v>
      </c>
      <c r="L736" s="6" t="s">
        <v>131</v>
      </c>
      <c r="M736" s="6" t="s">
        <v>134</v>
      </c>
    </row>
    <row r="737" spans="2:13" x14ac:dyDescent="0.25">
      <c r="B737" s="6" t="s">
        <v>128</v>
      </c>
      <c r="C737" s="3">
        <v>73.1875</v>
      </c>
      <c r="D737" s="3">
        <v>10.34375</v>
      </c>
      <c r="E737" s="3">
        <v>26.25</v>
      </c>
      <c r="F737" s="3"/>
      <c r="G737" s="3"/>
      <c r="H737" s="3">
        <f t="shared" si="33"/>
        <v>33.09375</v>
      </c>
      <c r="I737" s="3">
        <f t="shared" si="34"/>
        <v>40.09375</v>
      </c>
      <c r="J737" s="2" t="s">
        <v>13</v>
      </c>
      <c r="K737" s="6" t="s">
        <v>123</v>
      </c>
      <c r="L737" s="6" t="s">
        <v>131</v>
      </c>
      <c r="M737" s="6" t="s">
        <v>134</v>
      </c>
    </row>
    <row r="738" spans="2:13" x14ac:dyDescent="0.25">
      <c r="B738" s="6" t="s">
        <v>128</v>
      </c>
      <c r="C738" s="3">
        <v>74.1875</v>
      </c>
      <c r="D738" s="3">
        <v>10.34375</v>
      </c>
      <c r="E738" s="3">
        <v>26.75</v>
      </c>
      <c r="F738" s="3"/>
      <c r="G738" s="3"/>
      <c r="H738" s="3">
        <f t="shared" si="33"/>
        <v>34.09375</v>
      </c>
      <c r="I738" s="3">
        <f t="shared" si="34"/>
        <v>40.09375</v>
      </c>
      <c r="J738" s="2" t="s">
        <v>13</v>
      </c>
      <c r="K738" s="6" t="s">
        <v>123</v>
      </c>
      <c r="L738" s="6" t="s">
        <v>131</v>
      </c>
      <c r="M738" s="6" t="s">
        <v>134</v>
      </c>
    </row>
    <row r="739" spans="2:13" x14ac:dyDescent="0.25">
      <c r="B739" s="6" t="s">
        <v>128</v>
      </c>
      <c r="C739" s="3">
        <v>75.1875</v>
      </c>
      <c r="D739" s="3">
        <v>10.34375</v>
      </c>
      <c r="E739" s="3">
        <v>27.25</v>
      </c>
      <c r="F739" s="3"/>
      <c r="G739" s="3"/>
      <c r="H739" s="3">
        <f t="shared" si="33"/>
        <v>35.09375</v>
      </c>
      <c r="I739" s="3">
        <f t="shared" si="34"/>
        <v>40.09375</v>
      </c>
      <c r="J739" s="2" t="s">
        <v>13</v>
      </c>
      <c r="K739" s="6" t="s">
        <v>123</v>
      </c>
      <c r="L739" s="6" t="s">
        <v>131</v>
      </c>
      <c r="M739" s="6" t="s">
        <v>134</v>
      </c>
    </row>
    <row r="740" spans="2:13" x14ac:dyDescent="0.25">
      <c r="B740" s="6" t="s">
        <v>128</v>
      </c>
      <c r="C740" s="3">
        <v>76.1875</v>
      </c>
      <c r="D740" s="3">
        <v>10.34375</v>
      </c>
      <c r="E740" s="3">
        <v>27.75</v>
      </c>
      <c r="F740" s="3"/>
      <c r="G740" s="3"/>
      <c r="H740" s="3">
        <f t="shared" si="33"/>
        <v>36.09375</v>
      </c>
      <c r="I740" s="3">
        <f t="shared" si="34"/>
        <v>40.09375</v>
      </c>
      <c r="J740" s="2" t="s">
        <v>13</v>
      </c>
      <c r="K740" s="6" t="s">
        <v>123</v>
      </c>
      <c r="L740" s="6" t="s">
        <v>131</v>
      </c>
      <c r="M740" s="6" t="s">
        <v>134</v>
      </c>
    </row>
    <row r="741" spans="2:13" x14ac:dyDescent="0.25">
      <c r="B741" s="6" t="s">
        <v>128</v>
      </c>
      <c r="C741" s="3">
        <v>77.1875</v>
      </c>
      <c r="D741" s="3">
        <v>10.34375</v>
      </c>
      <c r="E741" s="3">
        <v>28.25</v>
      </c>
      <c r="F741" s="3"/>
      <c r="G741" s="3"/>
      <c r="H741" s="3">
        <f t="shared" si="33"/>
        <v>37.09375</v>
      </c>
      <c r="I741" s="3">
        <f t="shared" si="34"/>
        <v>40.09375</v>
      </c>
      <c r="J741" s="2" t="s">
        <v>13</v>
      </c>
      <c r="K741" s="6" t="s">
        <v>123</v>
      </c>
      <c r="L741" s="6" t="s">
        <v>131</v>
      </c>
      <c r="M741" s="6" t="s">
        <v>134</v>
      </c>
    </row>
    <row r="742" spans="2:13" x14ac:dyDescent="0.25">
      <c r="B742" s="6" t="s">
        <v>128</v>
      </c>
      <c r="C742" s="3">
        <v>78.1875</v>
      </c>
      <c r="D742" s="3">
        <v>10.34375</v>
      </c>
      <c r="E742" s="3">
        <v>28.75</v>
      </c>
      <c r="F742" s="3"/>
      <c r="G742" s="3"/>
      <c r="H742" s="3">
        <f t="shared" si="33"/>
        <v>38.09375</v>
      </c>
      <c r="I742" s="3">
        <f t="shared" si="34"/>
        <v>40.09375</v>
      </c>
      <c r="J742" s="2" t="s">
        <v>13</v>
      </c>
      <c r="K742" s="6" t="s">
        <v>123</v>
      </c>
      <c r="L742" s="6" t="s">
        <v>131</v>
      </c>
      <c r="M742" s="6" t="s">
        <v>134</v>
      </c>
    </row>
    <row r="743" spans="2:13" x14ac:dyDescent="0.25">
      <c r="B743" s="6" t="s">
        <v>128</v>
      </c>
      <c r="C743" s="3">
        <v>79.1875</v>
      </c>
      <c r="D743" s="3">
        <v>10.34375</v>
      </c>
      <c r="E743" s="3">
        <v>29.25</v>
      </c>
      <c r="F743" s="3"/>
      <c r="G743" s="3"/>
      <c r="H743" s="3">
        <f t="shared" si="33"/>
        <v>39.09375</v>
      </c>
      <c r="I743" s="3">
        <f t="shared" si="34"/>
        <v>40.09375</v>
      </c>
      <c r="J743" s="2" t="s">
        <v>13</v>
      </c>
      <c r="K743" s="6" t="s">
        <v>123</v>
      </c>
      <c r="L743" s="6" t="s">
        <v>131</v>
      </c>
      <c r="M743" s="6" t="s">
        <v>134</v>
      </c>
    </row>
    <row r="744" spans="2:13" x14ac:dyDescent="0.25">
      <c r="B744" s="6" t="s">
        <v>128</v>
      </c>
      <c r="C744" s="3">
        <v>80.1875</v>
      </c>
      <c r="D744" s="3">
        <v>10.34375</v>
      </c>
      <c r="E744" s="3">
        <v>29.75</v>
      </c>
      <c r="F744" s="3"/>
      <c r="G744" s="3"/>
      <c r="H744" s="3">
        <f t="shared" si="33"/>
        <v>40.09375</v>
      </c>
      <c r="I744" s="3">
        <f t="shared" si="34"/>
        <v>40.09375</v>
      </c>
      <c r="J744" s="2" t="s">
        <v>12</v>
      </c>
      <c r="K744" s="6" t="s">
        <v>123</v>
      </c>
      <c r="L744" s="6" t="s">
        <v>131</v>
      </c>
      <c r="M744" s="6" t="s">
        <v>134</v>
      </c>
    </row>
    <row r="745" spans="2:13" x14ac:dyDescent="0.25">
      <c r="B745" s="6" t="s">
        <v>128</v>
      </c>
      <c r="C745" s="3">
        <v>81.1875</v>
      </c>
      <c r="D745" s="3">
        <v>10.34375</v>
      </c>
      <c r="E745" s="3">
        <v>30.25</v>
      </c>
      <c r="F745" s="3"/>
      <c r="G745" s="3"/>
      <c r="H745" s="3">
        <f t="shared" si="33"/>
        <v>41.09375</v>
      </c>
      <c r="I745" s="3">
        <f t="shared" si="34"/>
        <v>40.09375</v>
      </c>
      <c r="J745" s="2" t="s">
        <v>12</v>
      </c>
      <c r="K745" s="6" t="s">
        <v>123</v>
      </c>
      <c r="L745" s="6" t="s">
        <v>131</v>
      </c>
      <c r="M745" s="6" t="s">
        <v>134</v>
      </c>
    </row>
    <row r="746" spans="2:13" x14ac:dyDescent="0.25">
      <c r="B746" s="6" t="s">
        <v>128</v>
      </c>
      <c r="C746" s="3">
        <v>82.1875</v>
      </c>
      <c r="D746" s="3">
        <v>10.34375</v>
      </c>
      <c r="E746" s="3">
        <v>30.75</v>
      </c>
      <c r="F746" s="3"/>
      <c r="G746" s="3"/>
      <c r="H746" s="3">
        <f t="shared" si="33"/>
        <v>42.09375</v>
      </c>
      <c r="I746" s="3">
        <f t="shared" si="34"/>
        <v>40.09375</v>
      </c>
      <c r="J746" s="2" t="s">
        <v>13</v>
      </c>
      <c r="K746" s="6" t="s">
        <v>123</v>
      </c>
      <c r="L746" s="6" t="s">
        <v>131</v>
      </c>
      <c r="M746" s="6" t="s">
        <v>134</v>
      </c>
    </row>
    <row r="747" spans="2:13" x14ac:dyDescent="0.25">
      <c r="B747" s="6" t="s">
        <v>128</v>
      </c>
      <c r="C747" s="3">
        <v>83.1875</v>
      </c>
      <c r="D747" s="3">
        <v>10.34375</v>
      </c>
      <c r="E747" s="3">
        <v>31.25</v>
      </c>
      <c r="F747" s="3"/>
      <c r="G747" s="3"/>
      <c r="H747" s="3">
        <f t="shared" si="33"/>
        <v>43.09375</v>
      </c>
      <c r="I747" s="3">
        <f t="shared" si="34"/>
        <v>40.09375</v>
      </c>
      <c r="J747" s="2" t="s">
        <v>13</v>
      </c>
      <c r="K747" s="6" t="s">
        <v>123</v>
      </c>
      <c r="L747" s="6" t="s">
        <v>131</v>
      </c>
      <c r="M747" s="6" t="s">
        <v>134</v>
      </c>
    </row>
    <row r="748" spans="2:13" x14ac:dyDescent="0.25">
      <c r="B748" s="6" t="s">
        <v>128</v>
      </c>
      <c r="C748" s="3">
        <v>84.1875</v>
      </c>
      <c r="D748" s="3">
        <v>10.34375</v>
      </c>
      <c r="E748" s="3">
        <v>31.75</v>
      </c>
      <c r="F748" s="3"/>
      <c r="G748" s="3"/>
      <c r="H748" s="3">
        <f t="shared" si="33"/>
        <v>44.09375</v>
      </c>
      <c r="I748" s="3">
        <f t="shared" si="34"/>
        <v>40.09375</v>
      </c>
      <c r="J748" s="2" t="s">
        <v>12</v>
      </c>
      <c r="K748" s="6" t="s">
        <v>123</v>
      </c>
      <c r="L748" s="6" t="s">
        <v>131</v>
      </c>
      <c r="M748" s="6" t="s">
        <v>134</v>
      </c>
    </row>
    <row r="749" spans="2:13" x14ac:dyDescent="0.25">
      <c r="B749" s="6" t="s">
        <v>128</v>
      </c>
      <c r="C749" s="3">
        <v>85.1875</v>
      </c>
      <c r="D749" s="3">
        <v>10.34375</v>
      </c>
      <c r="E749" s="3">
        <v>32.25</v>
      </c>
      <c r="F749" s="3"/>
      <c r="G749" s="3"/>
      <c r="H749" s="3">
        <f t="shared" si="33"/>
        <v>45.09375</v>
      </c>
      <c r="I749" s="3">
        <f t="shared" si="34"/>
        <v>40.09375</v>
      </c>
      <c r="J749" s="2" t="s">
        <v>13</v>
      </c>
      <c r="K749" s="6" t="s">
        <v>123</v>
      </c>
      <c r="L749" s="6" t="s">
        <v>131</v>
      </c>
      <c r="M749" s="6" t="s">
        <v>134</v>
      </c>
    </row>
    <row r="750" spans="2:13" x14ac:dyDescent="0.25">
      <c r="B750" s="6" t="s">
        <v>128</v>
      </c>
      <c r="C750" s="3">
        <v>86.1875</v>
      </c>
      <c r="D750" s="3">
        <v>10.34375</v>
      </c>
      <c r="E750" s="3">
        <v>32.75</v>
      </c>
      <c r="F750" s="3"/>
      <c r="G750" s="3"/>
      <c r="H750" s="3">
        <f t="shared" si="33"/>
        <v>46.09375</v>
      </c>
      <c r="I750" s="3">
        <f t="shared" si="34"/>
        <v>40.09375</v>
      </c>
      <c r="J750" s="2" t="s">
        <v>13</v>
      </c>
      <c r="K750" s="6" t="s">
        <v>123</v>
      </c>
      <c r="L750" s="6" t="s">
        <v>131</v>
      </c>
      <c r="M750" s="6" t="s">
        <v>134</v>
      </c>
    </row>
    <row r="751" spans="2:13" x14ac:dyDescent="0.25">
      <c r="B751" s="6" t="s">
        <v>128</v>
      </c>
      <c r="C751" s="3">
        <v>87.1875</v>
      </c>
      <c r="D751" s="3">
        <v>10.34375</v>
      </c>
      <c r="E751" s="3">
        <v>33.25</v>
      </c>
      <c r="F751" s="3"/>
      <c r="G751" s="3"/>
      <c r="H751" s="3">
        <f t="shared" si="33"/>
        <v>47.09375</v>
      </c>
      <c r="I751" s="3">
        <f t="shared" si="34"/>
        <v>40.09375</v>
      </c>
      <c r="J751" s="2" t="s">
        <v>13</v>
      </c>
      <c r="K751" s="6" t="s">
        <v>123</v>
      </c>
      <c r="L751" s="6" t="s">
        <v>131</v>
      </c>
      <c r="M751" s="6" t="s">
        <v>134</v>
      </c>
    </row>
    <row r="752" spans="2:13" x14ac:dyDescent="0.25">
      <c r="B752" s="6" t="s">
        <v>128</v>
      </c>
      <c r="C752" s="3">
        <v>88.1875</v>
      </c>
      <c r="D752" s="3">
        <v>10.34375</v>
      </c>
      <c r="E752" s="3">
        <v>33.75</v>
      </c>
      <c r="F752" s="3"/>
      <c r="G752" s="3"/>
      <c r="H752" s="3">
        <f t="shared" si="33"/>
        <v>48.09375</v>
      </c>
      <c r="I752" s="3">
        <f t="shared" si="34"/>
        <v>40.09375</v>
      </c>
      <c r="J752" s="2" t="s">
        <v>13</v>
      </c>
      <c r="K752" s="6" t="s">
        <v>123</v>
      </c>
      <c r="L752" s="6" t="s">
        <v>131</v>
      </c>
      <c r="M752" s="6" t="s">
        <v>134</v>
      </c>
    </row>
    <row r="753" spans="2:13" x14ac:dyDescent="0.25">
      <c r="B753" s="6" t="s">
        <v>128</v>
      </c>
      <c r="C753" s="3">
        <v>89.1875</v>
      </c>
      <c r="D753" s="3">
        <v>10.34375</v>
      </c>
      <c r="E753" s="3">
        <v>34.25</v>
      </c>
      <c r="F753" s="3"/>
      <c r="G753" s="3"/>
      <c r="H753" s="3">
        <f t="shared" si="33"/>
        <v>49.09375</v>
      </c>
      <c r="I753" s="3">
        <f t="shared" si="34"/>
        <v>40.09375</v>
      </c>
      <c r="J753" s="2" t="s">
        <v>13</v>
      </c>
      <c r="K753" s="6" t="s">
        <v>123</v>
      </c>
      <c r="L753" s="6" t="s">
        <v>131</v>
      </c>
      <c r="M753" s="6" t="s">
        <v>134</v>
      </c>
    </row>
    <row r="754" spans="2:13" x14ac:dyDescent="0.25">
      <c r="B754" s="6" t="s">
        <v>128</v>
      </c>
      <c r="C754" s="3">
        <v>90.1875</v>
      </c>
      <c r="D754" s="3">
        <v>10.34375</v>
      </c>
      <c r="E754" s="3">
        <v>34.75</v>
      </c>
      <c r="F754" s="3"/>
      <c r="G754" s="3"/>
      <c r="H754" s="3">
        <f t="shared" si="33"/>
        <v>50.09375</v>
      </c>
      <c r="I754" s="3">
        <f t="shared" si="34"/>
        <v>40.09375</v>
      </c>
      <c r="J754" s="2" t="s">
        <v>13</v>
      </c>
      <c r="K754" s="6" t="s">
        <v>123</v>
      </c>
      <c r="L754" s="6" t="s">
        <v>131</v>
      </c>
      <c r="M754" s="6" t="s">
        <v>134</v>
      </c>
    </row>
    <row r="755" spans="2:13" x14ac:dyDescent="0.25">
      <c r="B755" s="6" t="s">
        <v>128</v>
      </c>
      <c r="C755" s="3">
        <v>91.1875</v>
      </c>
      <c r="D755" s="3">
        <v>10.34375</v>
      </c>
      <c r="E755" s="3">
        <v>35.25</v>
      </c>
      <c r="F755" s="3"/>
      <c r="G755" s="3"/>
      <c r="H755" s="3">
        <f t="shared" si="33"/>
        <v>51.09375</v>
      </c>
      <c r="I755" s="3">
        <f t="shared" si="34"/>
        <v>40.09375</v>
      </c>
      <c r="J755" s="2" t="s">
        <v>13</v>
      </c>
      <c r="K755" s="6" t="s">
        <v>123</v>
      </c>
      <c r="L755" s="6" t="s">
        <v>131</v>
      </c>
      <c r="M755" s="6" t="s">
        <v>134</v>
      </c>
    </row>
    <row r="756" spans="2:13" x14ac:dyDescent="0.25">
      <c r="B756" s="6" t="s">
        <v>128</v>
      </c>
      <c r="C756" s="3">
        <v>92.1875</v>
      </c>
      <c r="D756" s="3">
        <v>10.34375</v>
      </c>
      <c r="E756" s="3">
        <v>35.75</v>
      </c>
      <c r="F756" s="3"/>
      <c r="G756" s="3"/>
      <c r="H756" s="3">
        <f t="shared" si="33"/>
        <v>52.09375</v>
      </c>
      <c r="I756" s="3">
        <f t="shared" si="34"/>
        <v>40.09375</v>
      </c>
      <c r="J756" s="2" t="s">
        <v>13</v>
      </c>
      <c r="K756" s="6" t="s">
        <v>123</v>
      </c>
      <c r="L756" s="6" t="s">
        <v>131</v>
      </c>
      <c r="M756" s="6" t="s">
        <v>134</v>
      </c>
    </row>
    <row r="757" spans="2:13" x14ac:dyDescent="0.25">
      <c r="B757" s="6" t="s">
        <v>128</v>
      </c>
      <c r="C757" s="3">
        <v>93.1875</v>
      </c>
      <c r="D757" s="3">
        <v>10.34375</v>
      </c>
      <c r="E757" s="3">
        <v>36.25</v>
      </c>
      <c r="F757" s="3"/>
      <c r="G757" s="3"/>
      <c r="H757" s="3">
        <f t="shared" si="33"/>
        <v>53.09375</v>
      </c>
      <c r="I757" s="3">
        <f t="shared" si="34"/>
        <v>40.09375</v>
      </c>
      <c r="J757" s="2" t="s">
        <v>13</v>
      </c>
      <c r="K757" s="6" t="s">
        <v>123</v>
      </c>
      <c r="L757" s="6" t="s">
        <v>131</v>
      </c>
      <c r="M757" s="6" t="s">
        <v>134</v>
      </c>
    </row>
    <row r="758" spans="2:13" x14ac:dyDescent="0.25">
      <c r="B758" s="6" t="s">
        <v>128</v>
      </c>
      <c r="C758" s="3">
        <v>94.1875</v>
      </c>
      <c r="D758" s="3">
        <v>10.34375</v>
      </c>
      <c r="E758" s="3">
        <v>36.75</v>
      </c>
      <c r="F758" s="3"/>
      <c r="G758" s="3"/>
      <c r="H758" s="3">
        <f t="shared" si="33"/>
        <v>54.09375</v>
      </c>
      <c r="I758" s="3">
        <f t="shared" si="34"/>
        <v>40.09375</v>
      </c>
      <c r="J758" s="2" t="s">
        <v>13</v>
      </c>
      <c r="K758" s="6" t="s">
        <v>123</v>
      </c>
      <c r="L758" s="6" t="s">
        <v>131</v>
      </c>
      <c r="M758" s="6" t="s">
        <v>134</v>
      </c>
    </row>
    <row r="759" spans="2:13" x14ac:dyDescent="0.25">
      <c r="B759" s="6" t="s">
        <v>128</v>
      </c>
      <c r="C759" s="3">
        <v>95.1875</v>
      </c>
      <c r="D759" s="3">
        <v>10.34375</v>
      </c>
      <c r="E759" s="3">
        <v>37.25</v>
      </c>
      <c r="F759" s="3"/>
      <c r="G759" s="3"/>
      <c r="H759" s="3">
        <f t="shared" si="33"/>
        <v>55.09375</v>
      </c>
      <c r="I759" s="3">
        <f t="shared" si="34"/>
        <v>40.09375</v>
      </c>
      <c r="J759" s="2" t="s">
        <v>13</v>
      </c>
      <c r="K759" s="6" t="s">
        <v>123</v>
      </c>
      <c r="L759" s="6" t="s">
        <v>131</v>
      </c>
      <c r="M759" s="6" t="s">
        <v>134</v>
      </c>
    </row>
    <row r="760" spans="2:13" x14ac:dyDescent="0.25">
      <c r="B760" s="6" t="s">
        <v>128</v>
      </c>
      <c r="C760" s="3">
        <v>96.1875</v>
      </c>
      <c r="D760" s="3">
        <v>10.34375</v>
      </c>
      <c r="E760" s="3">
        <v>37.75</v>
      </c>
      <c r="F760" s="3"/>
      <c r="G760" s="3"/>
      <c r="H760" s="3">
        <f t="shared" si="33"/>
        <v>56.09375</v>
      </c>
      <c r="I760" s="3">
        <f t="shared" si="34"/>
        <v>40.09375</v>
      </c>
      <c r="J760" s="2" t="s">
        <v>13</v>
      </c>
      <c r="K760" s="6" t="s">
        <v>123</v>
      </c>
      <c r="L760" s="6" t="s">
        <v>131</v>
      </c>
      <c r="M760" s="6" t="s">
        <v>134</v>
      </c>
    </row>
    <row r="761" spans="2:13" x14ac:dyDescent="0.25">
      <c r="B761" s="6" t="s">
        <v>128</v>
      </c>
      <c r="C761" s="3">
        <v>97.1875</v>
      </c>
      <c r="D761" s="3">
        <v>10.34375</v>
      </c>
      <c r="E761" s="3">
        <v>38.25</v>
      </c>
      <c r="F761" s="3"/>
      <c r="G761" s="3"/>
      <c r="H761" s="3">
        <f t="shared" si="33"/>
        <v>57.09375</v>
      </c>
      <c r="I761" s="3">
        <f t="shared" si="34"/>
        <v>40.09375</v>
      </c>
      <c r="J761" s="2" t="s">
        <v>13</v>
      </c>
      <c r="K761" s="6" t="s">
        <v>123</v>
      </c>
      <c r="L761" s="6" t="s">
        <v>131</v>
      </c>
      <c r="M761" s="6" t="s">
        <v>134</v>
      </c>
    </row>
    <row r="762" spans="2:13" x14ac:dyDescent="0.25">
      <c r="B762" s="6" t="s">
        <v>128</v>
      </c>
      <c r="C762" s="3">
        <v>98.1875</v>
      </c>
      <c r="D762" s="3">
        <v>10.34375</v>
      </c>
      <c r="E762" s="3">
        <v>38.75</v>
      </c>
      <c r="F762" s="3"/>
      <c r="G762" s="3"/>
      <c r="H762" s="3">
        <f t="shared" ref="H762:H784" si="35">C762-40.09375</f>
        <v>58.09375</v>
      </c>
      <c r="I762" s="3">
        <f t="shared" si="34"/>
        <v>40.09375</v>
      </c>
      <c r="J762" s="2" t="s">
        <v>13</v>
      </c>
      <c r="K762" s="6" t="s">
        <v>123</v>
      </c>
      <c r="L762" s="6" t="s">
        <v>131</v>
      </c>
      <c r="M762" s="6" t="s">
        <v>134</v>
      </c>
    </row>
    <row r="763" spans="2:13" x14ac:dyDescent="0.25">
      <c r="B763" s="6" t="s">
        <v>128</v>
      </c>
      <c r="C763" s="3">
        <v>99.1875</v>
      </c>
      <c r="D763" s="3">
        <v>10.34375</v>
      </c>
      <c r="E763" s="3">
        <v>39.25</v>
      </c>
      <c r="F763" s="3"/>
      <c r="G763" s="3"/>
      <c r="H763" s="3">
        <f t="shared" si="35"/>
        <v>59.09375</v>
      </c>
      <c r="I763" s="3">
        <f t="shared" si="34"/>
        <v>40.09375</v>
      </c>
      <c r="J763" s="2" t="s">
        <v>13</v>
      </c>
      <c r="K763" s="6" t="s">
        <v>123</v>
      </c>
      <c r="L763" s="6" t="s">
        <v>131</v>
      </c>
      <c r="M763" s="6" t="s">
        <v>134</v>
      </c>
    </row>
    <row r="764" spans="2:13" x14ac:dyDescent="0.25">
      <c r="B764" s="6" t="s">
        <v>128</v>
      </c>
      <c r="C764" s="3">
        <v>100.1875</v>
      </c>
      <c r="D764" s="3">
        <v>10.34375</v>
      </c>
      <c r="E764" s="3">
        <v>39.75</v>
      </c>
      <c r="F764" s="3"/>
      <c r="G764" s="3"/>
      <c r="H764" s="3">
        <f t="shared" si="35"/>
        <v>60.09375</v>
      </c>
      <c r="I764" s="3">
        <f t="shared" si="34"/>
        <v>40.09375</v>
      </c>
      <c r="J764" s="2" t="s">
        <v>13</v>
      </c>
      <c r="K764" s="6" t="s">
        <v>123</v>
      </c>
      <c r="L764" s="6" t="s">
        <v>131</v>
      </c>
      <c r="M764" s="6" t="s">
        <v>134</v>
      </c>
    </row>
    <row r="765" spans="2:13" x14ac:dyDescent="0.25">
      <c r="B765" s="6" t="s">
        <v>128</v>
      </c>
      <c r="C765" s="3">
        <v>101.1875</v>
      </c>
      <c r="D765" s="3">
        <v>10.34375</v>
      </c>
      <c r="E765" s="3">
        <v>40.25</v>
      </c>
      <c r="F765" s="3"/>
      <c r="G765" s="3"/>
      <c r="H765" s="3">
        <f t="shared" si="35"/>
        <v>61.09375</v>
      </c>
      <c r="I765" s="3">
        <f t="shared" si="34"/>
        <v>40.09375</v>
      </c>
      <c r="J765" s="2" t="s">
        <v>13</v>
      </c>
      <c r="K765" s="6" t="s">
        <v>123</v>
      </c>
      <c r="L765" s="6" t="s">
        <v>131</v>
      </c>
      <c r="M765" s="6" t="s">
        <v>134</v>
      </c>
    </row>
    <row r="766" spans="2:13" x14ac:dyDescent="0.25">
      <c r="B766" s="6" t="s">
        <v>128</v>
      </c>
      <c r="C766" s="3">
        <v>102.1875</v>
      </c>
      <c r="D766" s="3">
        <v>10.34375</v>
      </c>
      <c r="E766" s="3">
        <v>40.75</v>
      </c>
      <c r="F766" s="3"/>
      <c r="G766" s="3"/>
      <c r="H766" s="3">
        <f t="shared" si="35"/>
        <v>62.09375</v>
      </c>
      <c r="I766" s="3">
        <f t="shared" si="34"/>
        <v>40.09375</v>
      </c>
      <c r="J766" s="2" t="s">
        <v>13</v>
      </c>
      <c r="K766" s="6" t="s">
        <v>123</v>
      </c>
      <c r="L766" s="6" t="s">
        <v>131</v>
      </c>
      <c r="M766" s="6" t="s">
        <v>134</v>
      </c>
    </row>
    <row r="767" spans="2:13" x14ac:dyDescent="0.25">
      <c r="B767" s="6" t="s">
        <v>128</v>
      </c>
      <c r="C767" s="3">
        <v>103.1875</v>
      </c>
      <c r="D767" s="3">
        <v>10.34375</v>
      </c>
      <c r="E767" s="3">
        <v>41.25</v>
      </c>
      <c r="F767" s="3"/>
      <c r="G767" s="3"/>
      <c r="H767" s="3">
        <f t="shared" si="35"/>
        <v>63.09375</v>
      </c>
      <c r="I767" s="3">
        <f t="shared" si="34"/>
        <v>40.09375</v>
      </c>
      <c r="J767" s="2" t="s">
        <v>13</v>
      </c>
      <c r="K767" s="6" t="s">
        <v>123</v>
      </c>
      <c r="L767" s="6" t="s">
        <v>131</v>
      </c>
      <c r="M767" s="6" t="s">
        <v>134</v>
      </c>
    </row>
    <row r="768" spans="2:13" x14ac:dyDescent="0.25">
      <c r="B768" s="6" t="s">
        <v>128</v>
      </c>
      <c r="C768" s="3">
        <v>104.1875</v>
      </c>
      <c r="D768" s="3">
        <v>10.34375</v>
      </c>
      <c r="E768" s="3">
        <v>41.75</v>
      </c>
      <c r="F768" s="3"/>
      <c r="G768" s="3"/>
      <c r="H768" s="3">
        <f t="shared" si="35"/>
        <v>64.09375</v>
      </c>
      <c r="I768" s="3">
        <f t="shared" si="34"/>
        <v>40.09375</v>
      </c>
      <c r="J768" s="2" t="s">
        <v>13</v>
      </c>
      <c r="K768" s="6" t="s">
        <v>123</v>
      </c>
      <c r="L768" s="6" t="s">
        <v>131</v>
      </c>
      <c r="M768" s="6" t="s">
        <v>134</v>
      </c>
    </row>
    <row r="769" spans="2:13" x14ac:dyDescent="0.25">
      <c r="B769" s="6" t="s">
        <v>128</v>
      </c>
      <c r="C769" s="3">
        <v>105.1875</v>
      </c>
      <c r="D769" s="3">
        <v>10.34375</v>
      </c>
      <c r="E769" s="3">
        <v>42.25</v>
      </c>
      <c r="F769" s="3"/>
      <c r="G769" s="3"/>
      <c r="H769" s="3">
        <f t="shared" si="35"/>
        <v>65.09375</v>
      </c>
      <c r="I769" s="3">
        <f t="shared" si="34"/>
        <v>40.09375</v>
      </c>
      <c r="J769" s="2" t="s">
        <v>13</v>
      </c>
      <c r="K769" s="6" t="s">
        <v>123</v>
      </c>
      <c r="L769" s="6" t="s">
        <v>131</v>
      </c>
      <c r="M769" s="6" t="s">
        <v>134</v>
      </c>
    </row>
    <row r="770" spans="2:13" x14ac:dyDescent="0.25">
      <c r="B770" s="6" t="s">
        <v>128</v>
      </c>
      <c r="C770" s="3">
        <v>106.1875</v>
      </c>
      <c r="D770" s="3">
        <v>10.34375</v>
      </c>
      <c r="E770" s="3">
        <v>42.75</v>
      </c>
      <c r="F770" s="3"/>
      <c r="G770" s="3"/>
      <c r="H770" s="3">
        <f t="shared" si="35"/>
        <v>66.09375</v>
      </c>
      <c r="I770" s="3">
        <f t="shared" si="34"/>
        <v>40.09375</v>
      </c>
      <c r="J770" s="2" t="s">
        <v>13</v>
      </c>
      <c r="K770" s="6" t="s">
        <v>123</v>
      </c>
      <c r="L770" s="6" t="s">
        <v>131</v>
      </c>
      <c r="M770" s="6" t="s">
        <v>134</v>
      </c>
    </row>
    <row r="771" spans="2:13" x14ac:dyDescent="0.25">
      <c r="B771" s="6" t="s">
        <v>128</v>
      </c>
      <c r="C771" s="3">
        <v>107.1875</v>
      </c>
      <c r="D771" s="3">
        <v>10.34375</v>
      </c>
      <c r="E771" s="3">
        <v>43.25</v>
      </c>
      <c r="F771" s="3"/>
      <c r="G771" s="3"/>
      <c r="H771" s="3">
        <f t="shared" si="35"/>
        <v>67.09375</v>
      </c>
      <c r="I771" s="3">
        <f t="shared" ref="I771:I784" si="36">C771-H771</f>
        <v>40.09375</v>
      </c>
      <c r="J771" s="2" t="s">
        <v>13</v>
      </c>
      <c r="K771" s="6" t="s">
        <v>123</v>
      </c>
      <c r="L771" s="6" t="s">
        <v>131</v>
      </c>
      <c r="M771" s="6" t="s">
        <v>134</v>
      </c>
    </row>
    <row r="772" spans="2:13" x14ac:dyDescent="0.25">
      <c r="B772" s="6" t="s">
        <v>128</v>
      </c>
      <c r="C772" s="3">
        <v>108.1875</v>
      </c>
      <c r="D772" s="3">
        <v>10.34375</v>
      </c>
      <c r="E772" s="3">
        <v>43.75</v>
      </c>
      <c r="F772" s="3"/>
      <c r="G772" s="3"/>
      <c r="H772" s="3">
        <f t="shared" si="35"/>
        <v>68.09375</v>
      </c>
      <c r="I772" s="3">
        <f t="shared" si="36"/>
        <v>40.09375</v>
      </c>
      <c r="J772" s="2" t="s">
        <v>13</v>
      </c>
      <c r="K772" s="6" t="s">
        <v>123</v>
      </c>
      <c r="L772" s="6" t="s">
        <v>131</v>
      </c>
      <c r="M772" s="6" t="s">
        <v>134</v>
      </c>
    </row>
    <row r="773" spans="2:13" x14ac:dyDescent="0.25">
      <c r="B773" s="6" t="s">
        <v>128</v>
      </c>
      <c r="C773" s="3">
        <v>109.1875</v>
      </c>
      <c r="D773" s="3">
        <v>10.34375</v>
      </c>
      <c r="E773" s="3">
        <v>44.25</v>
      </c>
      <c r="F773" s="3"/>
      <c r="G773" s="3"/>
      <c r="H773" s="3">
        <f t="shared" si="35"/>
        <v>69.09375</v>
      </c>
      <c r="I773" s="3">
        <f t="shared" si="36"/>
        <v>40.09375</v>
      </c>
      <c r="J773" s="2" t="s">
        <v>13</v>
      </c>
      <c r="K773" s="6" t="s">
        <v>123</v>
      </c>
      <c r="L773" s="6" t="s">
        <v>131</v>
      </c>
      <c r="M773" s="6" t="s">
        <v>134</v>
      </c>
    </row>
    <row r="774" spans="2:13" x14ac:dyDescent="0.25">
      <c r="B774" s="6" t="s">
        <v>128</v>
      </c>
      <c r="C774" s="3">
        <v>110.1875</v>
      </c>
      <c r="D774" s="3">
        <v>10.34375</v>
      </c>
      <c r="E774" s="3">
        <v>44.75</v>
      </c>
      <c r="F774" s="3"/>
      <c r="G774" s="3"/>
      <c r="H774" s="3">
        <f t="shared" si="35"/>
        <v>70.09375</v>
      </c>
      <c r="I774" s="3">
        <f t="shared" si="36"/>
        <v>40.09375</v>
      </c>
      <c r="J774" s="2" t="s">
        <v>13</v>
      </c>
      <c r="K774" s="6" t="s">
        <v>123</v>
      </c>
      <c r="L774" s="6" t="s">
        <v>131</v>
      </c>
      <c r="M774" s="6" t="s">
        <v>134</v>
      </c>
    </row>
    <row r="775" spans="2:13" x14ac:dyDescent="0.25">
      <c r="B775" s="6" t="s">
        <v>128</v>
      </c>
      <c r="C775" s="3">
        <v>111.1875</v>
      </c>
      <c r="D775" s="3">
        <v>10.34375</v>
      </c>
      <c r="E775" s="3">
        <v>45.25</v>
      </c>
      <c r="F775" s="3"/>
      <c r="G775" s="3"/>
      <c r="H775" s="3">
        <f t="shared" si="35"/>
        <v>71.09375</v>
      </c>
      <c r="I775" s="3">
        <f t="shared" si="36"/>
        <v>40.09375</v>
      </c>
      <c r="J775" s="2" t="s">
        <v>13</v>
      </c>
      <c r="K775" s="6" t="s">
        <v>123</v>
      </c>
      <c r="L775" s="6" t="s">
        <v>131</v>
      </c>
      <c r="M775" s="6" t="s">
        <v>134</v>
      </c>
    </row>
    <row r="776" spans="2:13" x14ac:dyDescent="0.25">
      <c r="B776" s="6" t="s">
        <v>128</v>
      </c>
      <c r="C776" s="3">
        <v>112.1875</v>
      </c>
      <c r="D776" s="3">
        <v>10.34375</v>
      </c>
      <c r="E776" s="3">
        <v>45.75</v>
      </c>
      <c r="F776" s="3"/>
      <c r="G776" s="3"/>
      <c r="H776" s="3">
        <f t="shared" si="35"/>
        <v>72.09375</v>
      </c>
      <c r="I776" s="3">
        <f t="shared" si="36"/>
        <v>40.09375</v>
      </c>
      <c r="J776" s="2" t="s">
        <v>13</v>
      </c>
      <c r="K776" s="6" t="s">
        <v>123</v>
      </c>
      <c r="L776" s="6" t="s">
        <v>131</v>
      </c>
      <c r="M776" s="6" t="s">
        <v>134</v>
      </c>
    </row>
    <row r="777" spans="2:13" x14ac:dyDescent="0.25">
      <c r="B777" s="6" t="s">
        <v>128</v>
      </c>
      <c r="C777" s="3">
        <v>113.1875</v>
      </c>
      <c r="D777" s="3">
        <v>10.34375</v>
      </c>
      <c r="E777" s="3">
        <v>46.25</v>
      </c>
      <c r="F777" s="3"/>
      <c r="G777" s="3"/>
      <c r="H777" s="3">
        <f t="shared" si="35"/>
        <v>73.09375</v>
      </c>
      <c r="I777" s="3">
        <f t="shared" si="36"/>
        <v>40.09375</v>
      </c>
      <c r="J777" s="2" t="s">
        <v>13</v>
      </c>
      <c r="K777" s="6" t="s">
        <v>123</v>
      </c>
      <c r="L777" s="6" t="s">
        <v>131</v>
      </c>
      <c r="M777" s="6" t="s">
        <v>134</v>
      </c>
    </row>
    <row r="778" spans="2:13" x14ac:dyDescent="0.25">
      <c r="B778" s="6" t="s">
        <v>128</v>
      </c>
      <c r="C778" s="3">
        <v>114.1875</v>
      </c>
      <c r="D778" s="3">
        <v>10.34375</v>
      </c>
      <c r="E778" s="3">
        <v>46.75</v>
      </c>
      <c r="F778" s="3"/>
      <c r="G778" s="3"/>
      <c r="H778" s="3">
        <f t="shared" si="35"/>
        <v>74.09375</v>
      </c>
      <c r="I778" s="3">
        <f t="shared" si="36"/>
        <v>40.09375</v>
      </c>
      <c r="J778" s="2" t="s">
        <v>13</v>
      </c>
      <c r="K778" s="6" t="s">
        <v>123</v>
      </c>
      <c r="L778" s="6" t="s">
        <v>131</v>
      </c>
      <c r="M778" s="6" t="s">
        <v>134</v>
      </c>
    </row>
    <row r="779" spans="2:13" x14ac:dyDescent="0.25">
      <c r="B779" s="6" t="s">
        <v>128</v>
      </c>
      <c r="C779" s="3">
        <v>115.1875</v>
      </c>
      <c r="D779" s="3">
        <v>10.34375</v>
      </c>
      <c r="E779" s="3">
        <v>47.25</v>
      </c>
      <c r="F779" s="3"/>
      <c r="G779" s="3"/>
      <c r="H779" s="3">
        <f t="shared" si="35"/>
        <v>75.09375</v>
      </c>
      <c r="I779" s="3">
        <f t="shared" si="36"/>
        <v>40.09375</v>
      </c>
      <c r="J779" s="2" t="s">
        <v>13</v>
      </c>
      <c r="K779" s="6" t="s">
        <v>123</v>
      </c>
      <c r="L779" s="6" t="s">
        <v>131</v>
      </c>
      <c r="M779" s="6" t="s">
        <v>134</v>
      </c>
    </row>
    <row r="780" spans="2:13" x14ac:dyDescent="0.25">
      <c r="B780" s="6" t="s">
        <v>128</v>
      </c>
      <c r="C780" s="3">
        <v>116.1875</v>
      </c>
      <c r="D780" s="3">
        <v>10.34375</v>
      </c>
      <c r="E780" s="3">
        <v>47.75</v>
      </c>
      <c r="F780" s="3"/>
      <c r="G780" s="3"/>
      <c r="H780" s="3">
        <f t="shared" si="35"/>
        <v>76.09375</v>
      </c>
      <c r="I780" s="3">
        <f t="shared" si="36"/>
        <v>40.09375</v>
      </c>
      <c r="J780" s="2" t="s">
        <v>13</v>
      </c>
      <c r="K780" s="6" t="s">
        <v>123</v>
      </c>
      <c r="L780" s="6" t="s">
        <v>131</v>
      </c>
      <c r="M780" s="6" t="s">
        <v>134</v>
      </c>
    </row>
    <row r="781" spans="2:13" x14ac:dyDescent="0.25">
      <c r="B781" s="6" t="s">
        <v>128</v>
      </c>
      <c r="C781" s="3">
        <v>117.1875</v>
      </c>
      <c r="D781" s="3">
        <v>10.34375</v>
      </c>
      <c r="E781" s="3">
        <v>48.25</v>
      </c>
      <c r="F781" s="3"/>
      <c r="G781" s="3"/>
      <c r="H781" s="3">
        <f t="shared" si="35"/>
        <v>77.09375</v>
      </c>
      <c r="I781" s="3">
        <f t="shared" si="36"/>
        <v>40.09375</v>
      </c>
      <c r="J781" s="2" t="s">
        <v>13</v>
      </c>
      <c r="K781" s="6" t="s">
        <v>123</v>
      </c>
      <c r="L781" s="6" t="s">
        <v>131</v>
      </c>
      <c r="M781" s="6" t="s">
        <v>134</v>
      </c>
    </row>
    <row r="782" spans="2:13" x14ac:dyDescent="0.25">
      <c r="B782" s="6" t="s">
        <v>128</v>
      </c>
      <c r="C782" s="3">
        <v>118.1875</v>
      </c>
      <c r="D782" s="3">
        <v>10.34375</v>
      </c>
      <c r="E782" s="3">
        <v>48.75</v>
      </c>
      <c r="F782" s="3"/>
      <c r="G782" s="3"/>
      <c r="H782" s="3">
        <f t="shared" si="35"/>
        <v>78.09375</v>
      </c>
      <c r="I782" s="3">
        <f t="shared" si="36"/>
        <v>40.09375</v>
      </c>
      <c r="J782" s="2" t="s">
        <v>13</v>
      </c>
      <c r="K782" s="6" t="s">
        <v>123</v>
      </c>
      <c r="L782" s="6" t="s">
        <v>131</v>
      </c>
      <c r="M782" s="6" t="s">
        <v>134</v>
      </c>
    </row>
    <row r="783" spans="2:13" x14ac:dyDescent="0.25">
      <c r="B783" s="6" t="s">
        <v>128</v>
      </c>
      <c r="C783" s="3">
        <v>119.1875</v>
      </c>
      <c r="D783" s="3">
        <v>10.34375</v>
      </c>
      <c r="E783" s="3">
        <v>49.25</v>
      </c>
      <c r="F783" s="3"/>
      <c r="G783" s="3"/>
      <c r="H783" s="3">
        <f t="shared" si="35"/>
        <v>79.09375</v>
      </c>
      <c r="I783" s="3">
        <f t="shared" si="36"/>
        <v>40.09375</v>
      </c>
      <c r="J783" s="2" t="s">
        <v>13</v>
      </c>
      <c r="K783" s="6" t="s">
        <v>123</v>
      </c>
      <c r="L783" s="6" t="s">
        <v>131</v>
      </c>
      <c r="M783" s="6" t="s">
        <v>134</v>
      </c>
    </row>
    <row r="784" spans="2:13" x14ac:dyDescent="0.25">
      <c r="B784" s="6" t="s">
        <v>128</v>
      </c>
      <c r="C784" s="3">
        <v>120.1875</v>
      </c>
      <c r="D784" s="3">
        <v>10.34375</v>
      </c>
      <c r="E784" s="3">
        <v>49.75</v>
      </c>
      <c r="F784" s="3"/>
      <c r="G784" s="3"/>
      <c r="H784" s="3">
        <f t="shared" si="35"/>
        <v>80.09375</v>
      </c>
      <c r="I784" s="3">
        <f t="shared" si="36"/>
        <v>40.09375</v>
      </c>
      <c r="J784" s="2" t="s">
        <v>13</v>
      </c>
      <c r="K784" s="6" t="s">
        <v>123</v>
      </c>
      <c r="L784" s="6" t="s">
        <v>131</v>
      </c>
      <c r="M784" s="6" t="s">
        <v>134</v>
      </c>
    </row>
    <row r="785" spans="2:13" x14ac:dyDescent="0.25">
      <c r="B785" s="6">
        <v>345</v>
      </c>
      <c r="C785" s="3">
        <v>60.1875</v>
      </c>
      <c r="D785" s="3">
        <v>10.59375</v>
      </c>
      <c r="E785" s="3">
        <v>19.5</v>
      </c>
      <c r="F785" s="3"/>
      <c r="G785" s="3"/>
      <c r="H785" s="3">
        <f t="shared" si="33"/>
        <v>20.09375</v>
      </c>
      <c r="I785" s="3">
        <f t="shared" si="34"/>
        <v>40.09375</v>
      </c>
      <c r="J785" s="2" t="s">
        <v>13</v>
      </c>
      <c r="K785" s="6" t="s">
        <v>124</v>
      </c>
      <c r="L785" s="6" t="s">
        <v>133</v>
      </c>
      <c r="M785" s="6" t="s">
        <v>134</v>
      </c>
    </row>
    <row r="786" spans="2:13" x14ac:dyDescent="0.25">
      <c r="B786" s="6">
        <v>345</v>
      </c>
      <c r="C786" s="3">
        <v>61.1875</v>
      </c>
      <c r="D786" s="3">
        <v>10.59375</v>
      </c>
      <c r="E786" s="3">
        <v>20</v>
      </c>
      <c r="F786" s="3"/>
      <c r="G786" s="3"/>
      <c r="H786" s="3">
        <f t="shared" si="33"/>
        <v>21.09375</v>
      </c>
      <c r="I786" s="3">
        <f t="shared" si="34"/>
        <v>40.09375</v>
      </c>
      <c r="J786" s="2" t="s">
        <v>13</v>
      </c>
      <c r="K786" s="6" t="s">
        <v>124</v>
      </c>
      <c r="L786" s="6" t="s">
        <v>133</v>
      </c>
      <c r="M786" s="6" t="s">
        <v>134</v>
      </c>
    </row>
    <row r="787" spans="2:13" x14ac:dyDescent="0.25">
      <c r="B787" s="6">
        <v>345</v>
      </c>
      <c r="C787" s="3">
        <v>62.1875</v>
      </c>
      <c r="D787" s="3">
        <v>10.59375</v>
      </c>
      <c r="E787" s="3">
        <v>20.5</v>
      </c>
      <c r="F787" s="3"/>
      <c r="G787" s="3"/>
      <c r="H787" s="3">
        <f t="shared" si="33"/>
        <v>22.09375</v>
      </c>
      <c r="I787" s="3">
        <f t="shared" si="34"/>
        <v>40.09375</v>
      </c>
      <c r="J787" s="2" t="s">
        <v>13</v>
      </c>
      <c r="K787" s="6" t="s">
        <v>124</v>
      </c>
      <c r="L787" s="6" t="s">
        <v>133</v>
      </c>
      <c r="M787" s="6" t="s">
        <v>134</v>
      </c>
    </row>
    <row r="788" spans="2:13" x14ac:dyDescent="0.25">
      <c r="B788" s="6">
        <v>345</v>
      </c>
      <c r="C788" s="3">
        <v>63.1875</v>
      </c>
      <c r="D788" s="3">
        <v>10.59375</v>
      </c>
      <c r="E788" s="3">
        <v>21</v>
      </c>
      <c r="F788" s="3"/>
      <c r="G788" s="3"/>
      <c r="H788" s="3">
        <f t="shared" si="33"/>
        <v>23.09375</v>
      </c>
      <c r="I788" s="3">
        <f t="shared" si="34"/>
        <v>40.09375</v>
      </c>
      <c r="J788" s="2" t="s">
        <v>13</v>
      </c>
      <c r="K788" s="6" t="s">
        <v>124</v>
      </c>
      <c r="L788" s="6" t="s">
        <v>133</v>
      </c>
      <c r="M788" s="6" t="s">
        <v>134</v>
      </c>
    </row>
    <row r="789" spans="2:13" x14ac:dyDescent="0.25">
      <c r="B789" s="6">
        <v>345</v>
      </c>
      <c r="C789" s="3">
        <v>64.1875</v>
      </c>
      <c r="D789" s="3">
        <v>10.59375</v>
      </c>
      <c r="E789" s="3">
        <v>21.5</v>
      </c>
      <c r="F789" s="3"/>
      <c r="G789" s="3"/>
      <c r="H789" s="3">
        <f t="shared" si="33"/>
        <v>24.09375</v>
      </c>
      <c r="I789" s="3">
        <f t="shared" si="34"/>
        <v>40.09375</v>
      </c>
      <c r="J789" s="2" t="s">
        <v>13</v>
      </c>
      <c r="K789" s="6" t="s">
        <v>124</v>
      </c>
      <c r="L789" s="6" t="s">
        <v>133</v>
      </c>
      <c r="M789" s="6" t="s">
        <v>134</v>
      </c>
    </row>
    <row r="790" spans="2:13" x14ac:dyDescent="0.25">
      <c r="B790" s="6">
        <v>345</v>
      </c>
      <c r="C790" s="3">
        <v>65.1875</v>
      </c>
      <c r="D790" s="3">
        <v>10.59375</v>
      </c>
      <c r="E790" s="3">
        <v>22</v>
      </c>
      <c r="F790" s="3"/>
      <c r="G790" s="3"/>
      <c r="H790" s="3">
        <f t="shared" si="33"/>
        <v>25.09375</v>
      </c>
      <c r="I790" s="3">
        <f t="shared" si="34"/>
        <v>40.09375</v>
      </c>
      <c r="J790" s="2" t="s">
        <v>13</v>
      </c>
      <c r="K790" s="6" t="s">
        <v>124</v>
      </c>
      <c r="L790" s="6" t="s">
        <v>133</v>
      </c>
      <c r="M790" s="6" t="s">
        <v>134</v>
      </c>
    </row>
    <row r="791" spans="2:13" x14ac:dyDescent="0.25">
      <c r="B791" s="6">
        <v>345</v>
      </c>
      <c r="C791" s="3">
        <v>66.1875</v>
      </c>
      <c r="D791" s="3">
        <v>10.59375</v>
      </c>
      <c r="E791" s="3">
        <v>22.5</v>
      </c>
      <c r="F791" s="3"/>
      <c r="G791" s="3"/>
      <c r="H791" s="3">
        <f t="shared" si="33"/>
        <v>26.09375</v>
      </c>
      <c r="I791" s="3">
        <f t="shared" si="34"/>
        <v>40.09375</v>
      </c>
      <c r="J791" s="2" t="s">
        <v>13</v>
      </c>
      <c r="K791" s="6" t="s">
        <v>124</v>
      </c>
      <c r="L791" s="6" t="s">
        <v>133</v>
      </c>
      <c r="M791" s="6" t="s">
        <v>134</v>
      </c>
    </row>
    <row r="792" spans="2:13" x14ac:dyDescent="0.25">
      <c r="B792" s="6">
        <v>345</v>
      </c>
      <c r="C792" s="3">
        <v>67.1875</v>
      </c>
      <c r="D792" s="3">
        <v>10.59375</v>
      </c>
      <c r="E792" s="3">
        <v>23</v>
      </c>
      <c r="F792" s="3"/>
      <c r="G792" s="3"/>
      <c r="H792" s="3">
        <f t="shared" si="33"/>
        <v>27.09375</v>
      </c>
      <c r="I792" s="3">
        <f t="shared" si="34"/>
        <v>40.09375</v>
      </c>
      <c r="J792" s="2" t="s">
        <v>13</v>
      </c>
      <c r="K792" s="6" t="s">
        <v>124</v>
      </c>
      <c r="L792" s="6" t="s">
        <v>133</v>
      </c>
      <c r="M792" s="6" t="s">
        <v>134</v>
      </c>
    </row>
    <row r="793" spans="2:13" x14ac:dyDescent="0.25">
      <c r="B793" s="6">
        <v>345</v>
      </c>
      <c r="C793" s="3">
        <v>68.1875</v>
      </c>
      <c r="D793" s="3">
        <v>10.59375</v>
      </c>
      <c r="E793" s="3">
        <v>23.5</v>
      </c>
      <c r="F793" s="3"/>
      <c r="G793" s="3"/>
      <c r="H793" s="3">
        <f t="shared" si="33"/>
        <v>28.09375</v>
      </c>
      <c r="I793" s="3">
        <f t="shared" si="34"/>
        <v>40.09375</v>
      </c>
      <c r="J793" s="2" t="s">
        <v>13</v>
      </c>
      <c r="K793" s="6" t="s">
        <v>124</v>
      </c>
      <c r="L793" s="6" t="s">
        <v>133</v>
      </c>
      <c r="M793" s="6" t="s">
        <v>134</v>
      </c>
    </row>
    <row r="794" spans="2:13" x14ac:dyDescent="0.25">
      <c r="B794" s="6">
        <v>345</v>
      </c>
      <c r="C794" s="3">
        <v>69.1875</v>
      </c>
      <c r="D794" s="3">
        <v>10.59375</v>
      </c>
      <c r="E794" s="3">
        <v>24</v>
      </c>
      <c r="F794" s="3"/>
      <c r="G794" s="3"/>
      <c r="H794" s="3">
        <f t="shared" si="33"/>
        <v>29.09375</v>
      </c>
      <c r="I794" s="3">
        <f t="shared" si="34"/>
        <v>40.09375</v>
      </c>
      <c r="J794" s="2" t="s">
        <v>13</v>
      </c>
      <c r="K794" s="6" t="s">
        <v>124</v>
      </c>
      <c r="L794" s="6" t="s">
        <v>133</v>
      </c>
      <c r="M794" s="6" t="s">
        <v>134</v>
      </c>
    </row>
    <row r="795" spans="2:13" x14ac:dyDescent="0.25">
      <c r="B795" s="6">
        <v>345</v>
      </c>
      <c r="C795" s="3">
        <v>70.1875</v>
      </c>
      <c r="D795" s="3">
        <v>10.59375</v>
      </c>
      <c r="E795" s="3">
        <v>24.5</v>
      </c>
      <c r="F795" s="3"/>
      <c r="G795" s="3"/>
      <c r="H795" s="3">
        <f t="shared" si="33"/>
        <v>30.09375</v>
      </c>
      <c r="I795" s="3">
        <f t="shared" si="34"/>
        <v>40.09375</v>
      </c>
      <c r="J795" s="2" t="s">
        <v>13</v>
      </c>
      <c r="K795" s="6" t="s">
        <v>124</v>
      </c>
      <c r="L795" s="6" t="s">
        <v>133</v>
      </c>
      <c r="M795" s="6" t="s">
        <v>134</v>
      </c>
    </row>
    <row r="796" spans="2:13" x14ac:dyDescent="0.25">
      <c r="B796" s="6">
        <v>345</v>
      </c>
      <c r="C796" s="3">
        <v>71.1875</v>
      </c>
      <c r="D796" s="3">
        <v>10.59375</v>
      </c>
      <c r="E796" s="3">
        <v>25</v>
      </c>
      <c r="F796" s="3"/>
      <c r="G796" s="3"/>
      <c r="H796" s="3">
        <f t="shared" si="33"/>
        <v>31.09375</v>
      </c>
      <c r="I796" s="3">
        <f t="shared" si="34"/>
        <v>40.09375</v>
      </c>
      <c r="J796" s="2" t="s">
        <v>13</v>
      </c>
      <c r="K796" s="6" t="s">
        <v>124</v>
      </c>
      <c r="L796" s="6" t="s">
        <v>133</v>
      </c>
      <c r="M796" s="6" t="s">
        <v>134</v>
      </c>
    </row>
    <row r="797" spans="2:13" x14ac:dyDescent="0.25">
      <c r="B797" s="6">
        <v>345</v>
      </c>
      <c r="C797" s="3">
        <v>72.1875</v>
      </c>
      <c r="D797" s="3">
        <v>10.59375</v>
      </c>
      <c r="E797" s="3">
        <v>25.5</v>
      </c>
      <c r="F797" s="3"/>
      <c r="G797" s="3"/>
      <c r="H797" s="3">
        <f t="shared" si="33"/>
        <v>32.09375</v>
      </c>
      <c r="I797" s="3">
        <f t="shared" si="34"/>
        <v>40.09375</v>
      </c>
      <c r="J797" s="2" t="s">
        <v>13</v>
      </c>
      <c r="K797" s="6" t="s">
        <v>124</v>
      </c>
      <c r="L797" s="6" t="s">
        <v>133</v>
      </c>
      <c r="M797" s="6" t="s">
        <v>134</v>
      </c>
    </row>
    <row r="798" spans="2:13" x14ac:dyDescent="0.25">
      <c r="B798" s="6">
        <v>345</v>
      </c>
      <c r="C798" s="3">
        <v>73.1875</v>
      </c>
      <c r="D798" s="3">
        <v>10.59375</v>
      </c>
      <c r="E798" s="3">
        <v>26</v>
      </c>
      <c r="F798" s="3"/>
      <c r="G798" s="3"/>
      <c r="H798" s="3">
        <f t="shared" si="33"/>
        <v>33.09375</v>
      </c>
      <c r="I798" s="3">
        <f t="shared" si="34"/>
        <v>40.09375</v>
      </c>
      <c r="J798" s="2" t="s">
        <v>13</v>
      </c>
      <c r="K798" s="6" t="s">
        <v>124</v>
      </c>
      <c r="L798" s="6" t="s">
        <v>133</v>
      </c>
      <c r="M798" s="6" t="s">
        <v>134</v>
      </c>
    </row>
    <row r="799" spans="2:13" x14ac:dyDescent="0.25">
      <c r="B799" s="6">
        <v>345</v>
      </c>
      <c r="C799" s="3">
        <v>74.1875</v>
      </c>
      <c r="D799" s="3">
        <v>10.59375</v>
      </c>
      <c r="E799" s="3">
        <v>26.5</v>
      </c>
      <c r="F799" s="3"/>
      <c r="G799" s="3"/>
      <c r="H799" s="3">
        <f t="shared" si="33"/>
        <v>34.09375</v>
      </c>
      <c r="I799" s="3">
        <f t="shared" si="34"/>
        <v>40.09375</v>
      </c>
      <c r="J799" s="2" t="s">
        <v>13</v>
      </c>
      <c r="K799" s="6" t="s">
        <v>124</v>
      </c>
      <c r="L799" s="6" t="s">
        <v>133</v>
      </c>
      <c r="M799" s="6" t="s">
        <v>134</v>
      </c>
    </row>
    <row r="800" spans="2:13" x14ac:dyDescent="0.25">
      <c r="B800" s="6">
        <v>345</v>
      </c>
      <c r="C800" s="3">
        <v>75.1875</v>
      </c>
      <c r="D800" s="3">
        <v>10.59375</v>
      </c>
      <c r="E800" s="3">
        <v>27</v>
      </c>
      <c r="F800" s="3"/>
      <c r="G800" s="3"/>
      <c r="H800" s="3">
        <f t="shared" si="33"/>
        <v>35.09375</v>
      </c>
      <c r="I800" s="3">
        <f t="shared" si="34"/>
        <v>40.09375</v>
      </c>
      <c r="J800" s="2" t="s">
        <v>13</v>
      </c>
      <c r="K800" s="6" t="s">
        <v>124</v>
      </c>
      <c r="L800" s="6" t="s">
        <v>133</v>
      </c>
      <c r="M800" s="6" t="s">
        <v>134</v>
      </c>
    </row>
    <row r="801" spans="2:13" x14ac:dyDescent="0.25">
      <c r="B801" s="6">
        <v>345</v>
      </c>
      <c r="C801" s="3">
        <v>76.1875</v>
      </c>
      <c r="D801" s="3">
        <v>10.59375</v>
      </c>
      <c r="E801" s="3">
        <v>27.5</v>
      </c>
      <c r="F801" s="3"/>
      <c r="G801" s="3"/>
      <c r="H801" s="3">
        <f t="shared" si="33"/>
        <v>36.09375</v>
      </c>
      <c r="I801" s="3">
        <f t="shared" si="34"/>
        <v>40.09375</v>
      </c>
      <c r="J801" s="2" t="s">
        <v>13</v>
      </c>
      <c r="K801" s="6" t="s">
        <v>124</v>
      </c>
      <c r="L801" s="6" t="s">
        <v>133</v>
      </c>
      <c r="M801" s="6" t="s">
        <v>134</v>
      </c>
    </row>
    <row r="802" spans="2:13" x14ac:dyDescent="0.25">
      <c r="B802" s="6">
        <v>345</v>
      </c>
      <c r="C802" s="3">
        <v>77.1875</v>
      </c>
      <c r="D802" s="3">
        <v>10.59375</v>
      </c>
      <c r="E802" s="3">
        <v>28</v>
      </c>
      <c r="F802" s="3"/>
      <c r="G802" s="3"/>
      <c r="H802" s="3">
        <f t="shared" si="33"/>
        <v>37.09375</v>
      </c>
      <c r="I802" s="3">
        <f t="shared" si="34"/>
        <v>40.09375</v>
      </c>
      <c r="J802" s="2" t="s">
        <v>13</v>
      </c>
      <c r="K802" s="6" t="s">
        <v>124</v>
      </c>
      <c r="L802" s="6" t="s">
        <v>133</v>
      </c>
      <c r="M802" s="6" t="s">
        <v>134</v>
      </c>
    </row>
    <row r="803" spans="2:13" x14ac:dyDescent="0.25">
      <c r="B803" s="6">
        <v>345</v>
      </c>
      <c r="C803" s="3">
        <v>78.1875</v>
      </c>
      <c r="D803" s="3">
        <v>10.59375</v>
      </c>
      <c r="E803" s="3">
        <v>28.5</v>
      </c>
      <c r="F803" s="3"/>
      <c r="G803" s="3"/>
      <c r="H803" s="3">
        <f t="shared" si="33"/>
        <v>38.09375</v>
      </c>
      <c r="I803" s="3">
        <f t="shared" si="34"/>
        <v>40.09375</v>
      </c>
      <c r="J803" s="2" t="s">
        <v>13</v>
      </c>
      <c r="K803" s="6" t="s">
        <v>124</v>
      </c>
      <c r="L803" s="6" t="s">
        <v>133</v>
      </c>
      <c r="M803" s="6" t="s">
        <v>134</v>
      </c>
    </row>
    <row r="804" spans="2:13" x14ac:dyDescent="0.25">
      <c r="B804" s="6">
        <v>345</v>
      </c>
      <c r="C804" s="3">
        <v>79.1875</v>
      </c>
      <c r="D804" s="3">
        <v>10.59375</v>
      </c>
      <c r="E804" s="3">
        <v>29</v>
      </c>
      <c r="F804" s="3"/>
      <c r="G804" s="3"/>
      <c r="H804" s="3">
        <f t="shared" si="33"/>
        <v>39.09375</v>
      </c>
      <c r="I804" s="3">
        <f t="shared" si="34"/>
        <v>40.09375</v>
      </c>
      <c r="J804" s="2" t="s">
        <v>13</v>
      </c>
      <c r="K804" s="6" t="s">
        <v>124</v>
      </c>
      <c r="L804" s="6" t="s">
        <v>133</v>
      </c>
      <c r="M804" s="6" t="s">
        <v>134</v>
      </c>
    </row>
    <row r="805" spans="2:13" x14ac:dyDescent="0.25">
      <c r="B805" s="6">
        <v>345</v>
      </c>
      <c r="C805" s="3">
        <v>80.1875</v>
      </c>
      <c r="D805" s="3">
        <v>10.59375</v>
      </c>
      <c r="E805" s="3">
        <v>29.5</v>
      </c>
      <c r="F805" s="3"/>
      <c r="G805" s="3"/>
      <c r="H805" s="3">
        <f t="shared" si="33"/>
        <v>40.09375</v>
      </c>
      <c r="I805" s="3">
        <f t="shared" si="34"/>
        <v>40.09375</v>
      </c>
      <c r="J805" s="2" t="s">
        <v>12</v>
      </c>
      <c r="K805" s="6" t="s">
        <v>124</v>
      </c>
      <c r="L805" s="6" t="s">
        <v>133</v>
      </c>
      <c r="M805" s="6" t="s">
        <v>134</v>
      </c>
    </row>
    <row r="806" spans="2:13" x14ac:dyDescent="0.25">
      <c r="B806" s="6">
        <v>345</v>
      </c>
      <c r="C806" s="3">
        <v>81.1875</v>
      </c>
      <c r="D806" s="3">
        <v>10.59375</v>
      </c>
      <c r="E806" s="3">
        <v>30</v>
      </c>
      <c r="F806" s="3"/>
      <c r="G806" s="3"/>
      <c r="H806" s="3">
        <f t="shared" si="33"/>
        <v>41.09375</v>
      </c>
      <c r="I806" s="3">
        <f t="shared" si="34"/>
        <v>40.09375</v>
      </c>
      <c r="J806" s="2" t="s">
        <v>12</v>
      </c>
      <c r="K806" s="6" t="s">
        <v>124</v>
      </c>
      <c r="L806" s="6" t="s">
        <v>133</v>
      </c>
      <c r="M806" s="6" t="s">
        <v>134</v>
      </c>
    </row>
    <row r="807" spans="2:13" x14ac:dyDescent="0.25">
      <c r="B807" s="6">
        <v>345</v>
      </c>
      <c r="C807" s="3">
        <v>82.1875</v>
      </c>
      <c r="D807" s="3">
        <v>10.59375</v>
      </c>
      <c r="E807" s="3">
        <v>30.5</v>
      </c>
      <c r="F807" s="3"/>
      <c r="G807" s="3"/>
      <c r="H807" s="3">
        <f t="shared" si="33"/>
        <v>42.09375</v>
      </c>
      <c r="I807" s="3">
        <f t="shared" si="34"/>
        <v>40.09375</v>
      </c>
      <c r="J807" s="2" t="s">
        <v>13</v>
      </c>
      <c r="K807" s="6" t="s">
        <v>124</v>
      </c>
      <c r="L807" s="6" t="s">
        <v>133</v>
      </c>
      <c r="M807" s="6" t="s">
        <v>134</v>
      </c>
    </row>
    <row r="808" spans="2:13" x14ac:dyDescent="0.25">
      <c r="B808" s="6">
        <v>345</v>
      </c>
      <c r="C808" s="3">
        <v>83.1875</v>
      </c>
      <c r="D808" s="3">
        <v>10.59375</v>
      </c>
      <c r="E808" s="3">
        <v>31</v>
      </c>
      <c r="F808" s="3"/>
      <c r="G808" s="3"/>
      <c r="H808" s="3">
        <f t="shared" si="33"/>
        <v>43.09375</v>
      </c>
      <c r="I808" s="3">
        <f t="shared" si="34"/>
        <v>40.09375</v>
      </c>
      <c r="J808" s="2" t="s">
        <v>13</v>
      </c>
      <c r="K808" s="6" t="s">
        <v>124</v>
      </c>
      <c r="L808" s="6" t="s">
        <v>133</v>
      </c>
      <c r="M808" s="6" t="s">
        <v>134</v>
      </c>
    </row>
    <row r="809" spans="2:13" x14ac:dyDescent="0.25">
      <c r="B809" s="6">
        <v>345</v>
      </c>
      <c r="C809" s="3">
        <v>84.1875</v>
      </c>
      <c r="D809" s="3">
        <v>10.59375</v>
      </c>
      <c r="E809" s="3">
        <v>31.5</v>
      </c>
      <c r="F809" s="3"/>
      <c r="G809" s="3"/>
      <c r="H809" s="3">
        <f t="shared" si="33"/>
        <v>44.09375</v>
      </c>
      <c r="I809" s="3">
        <f t="shared" si="34"/>
        <v>40.09375</v>
      </c>
      <c r="J809" s="2" t="s">
        <v>12</v>
      </c>
      <c r="K809" s="6" t="s">
        <v>124</v>
      </c>
      <c r="L809" s="6" t="s">
        <v>133</v>
      </c>
      <c r="M809" s="6" t="s">
        <v>134</v>
      </c>
    </row>
    <row r="810" spans="2:13" x14ac:dyDescent="0.25">
      <c r="B810" s="6">
        <v>345</v>
      </c>
      <c r="C810" s="3">
        <v>85.1875</v>
      </c>
      <c r="D810" s="3">
        <v>10.59375</v>
      </c>
      <c r="E810" s="3">
        <v>32</v>
      </c>
      <c r="F810" s="3"/>
      <c r="G810" s="3"/>
      <c r="H810" s="3">
        <f t="shared" si="33"/>
        <v>45.09375</v>
      </c>
      <c r="I810" s="3">
        <f t="shared" si="34"/>
        <v>40.09375</v>
      </c>
      <c r="J810" s="2" t="s">
        <v>13</v>
      </c>
      <c r="K810" s="6" t="s">
        <v>124</v>
      </c>
      <c r="L810" s="6" t="s">
        <v>133</v>
      </c>
      <c r="M810" s="6" t="s">
        <v>134</v>
      </c>
    </row>
    <row r="811" spans="2:13" x14ac:dyDescent="0.25">
      <c r="B811" s="6">
        <v>345</v>
      </c>
      <c r="C811" s="3">
        <v>86.1875</v>
      </c>
      <c r="D811" s="3">
        <v>10.59375</v>
      </c>
      <c r="E811" s="3">
        <v>32.5</v>
      </c>
      <c r="F811" s="3"/>
      <c r="G811" s="3"/>
      <c r="H811" s="3">
        <f t="shared" si="33"/>
        <v>46.09375</v>
      </c>
      <c r="I811" s="3">
        <f t="shared" si="34"/>
        <v>40.09375</v>
      </c>
      <c r="J811" s="2" t="s">
        <v>13</v>
      </c>
      <c r="K811" s="6" t="s">
        <v>124</v>
      </c>
      <c r="L811" s="6" t="s">
        <v>133</v>
      </c>
      <c r="M811" s="6" t="s">
        <v>134</v>
      </c>
    </row>
    <row r="812" spans="2:13" x14ac:dyDescent="0.25">
      <c r="B812" s="6">
        <v>345</v>
      </c>
      <c r="C812" s="3">
        <v>87.1875</v>
      </c>
      <c r="D812" s="3">
        <v>10.59375</v>
      </c>
      <c r="E812" s="3">
        <v>33</v>
      </c>
      <c r="F812" s="3"/>
      <c r="G812" s="3"/>
      <c r="H812" s="3">
        <f t="shared" si="33"/>
        <v>47.09375</v>
      </c>
      <c r="I812" s="3">
        <f t="shared" si="34"/>
        <v>40.09375</v>
      </c>
      <c r="J812" s="2" t="s">
        <v>13</v>
      </c>
      <c r="K812" s="6" t="s">
        <v>124</v>
      </c>
      <c r="L812" s="6" t="s">
        <v>133</v>
      </c>
      <c r="M812" s="6" t="s">
        <v>134</v>
      </c>
    </row>
    <row r="813" spans="2:13" x14ac:dyDescent="0.25">
      <c r="B813" s="6">
        <v>345</v>
      </c>
      <c r="C813" s="3">
        <v>88.1875</v>
      </c>
      <c r="D813" s="3">
        <v>10.59375</v>
      </c>
      <c r="E813" s="3">
        <v>33.5</v>
      </c>
      <c r="F813" s="3"/>
      <c r="G813" s="3"/>
      <c r="H813" s="3">
        <f t="shared" si="33"/>
        <v>48.09375</v>
      </c>
      <c r="I813" s="3">
        <f t="shared" si="34"/>
        <v>40.09375</v>
      </c>
      <c r="J813" s="2" t="s">
        <v>13</v>
      </c>
      <c r="K813" s="6" t="s">
        <v>124</v>
      </c>
      <c r="L813" s="6" t="s">
        <v>133</v>
      </c>
      <c r="M813" s="6" t="s">
        <v>134</v>
      </c>
    </row>
    <row r="814" spans="2:13" x14ac:dyDescent="0.25">
      <c r="B814" s="6">
        <v>345</v>
      </c>
      <c r="C814" s="3">
        <v>89.1875</v>
      </c>
      <c r="D814" s="3">
        <v>10.59375</v>
      </c>
      <c r="E814" s="3">
        <v>34</v>
      </c>
      <c r="F814" s="3"/>
      <c r="G814" s="3"/>
      <c r="H814" s="3">
        <f t="shared" si="33"/>
        <v>49.09375</v>
      </c>
      <c r="I814" s="3">
        <f t="shared" si="34"/>
        <v>40.09375</v>
      </c>
      <c r="J814" s="2" t="s">
        <v>13</v>
      </c>
      <c r="K814" s="6" t="s">
        <v>124</v>
      </c>
      <c r="L814" s="6" t="s">
        <v>133</v>
      </c>
      <c r="M814" s="6" t="s">
        <v>134</v>
      </c>
    </row>
    <row r="815" spans="2:13" x14ac:dyDescent="0.25">
      <c r="B815" s="6">
        <v>345</v>
      </c>
      <c r="C815" s="3">
        <v>90.1875</v>
      </c>
      <c r="D815" s="3">
        <v>10.59375</v>
      </c>
      <c r="E815" s="3">
        <v>34.5</v>
      </c>
      <c r="F815" s="3"/>
      <c r="G815" s="3"/>
      <c r="H815" s="3">
        <f t="shared" si="33"/>
        <v>50.09375</v>
      </c>
      <c r="I815" s="3">
        <f t="shared" si="34"/>
        <v>40.09375</v>
      </c>
      <c r="J815" s="2" t="s">
        <v>13</v>
      </c>
      <c r="K815" s="6" t="s">
        <v>124</v>
      </c>
      <c r="L815" s="6" t="s">
        <v>133</v>
      </c>
      <c r="M815" s="6" t="s">
        <v>134</v>
      </c>
    </row>
    <row r="816" spans="2:13" x14ac:dyDescent="0.25">
      <c r="B816" s="6">
        <v>345</v>
      </c>
      <c r="C816" s="3">
        <v>91.1875</v>
      </c>
      <c r="D816" s="3">
        <v>10.59375</v>
      </c>
      <c r="E816" s="3">
        <v>35</v>
      </c>
      <c r="F816" s="3"/>
      <c r="G816" s="3"/>
      <c r="H816" s="3">
        <f t="shared" si="33"/>
        <v>51.09375</v>
      </c>
      <c r="I816" s="3">
        <f t="shared" si="34"/>
        <v>40.09375</v>
      </c>
      <c r="J816" s="2" t="s">
        <v>13</v>
      </c>
      <c r="K816" s="6" t="s">
        <v>124</v>
      </c>
      <c r="L816" s="6" t="s">
        <v>133</v>
      </c>
      <c r="M816" s="6" t="s">
        <v>134</v>
      </c>
    </row>
    <row r="817" spans="2:13" x14ac:dyDescent="0.25">
      <c r="B817" s="6">
        <v>345</v>
      </c>
      <c r="C817" s="3">
        <v>92.1875</v>
      </c>
      <c r="D817" s="3">
        <v>10.59375</v>
      </c>
      <c r="E817" s="3">
        <v>35.5</v>
      </c>
      <c r="F817" s="3"/>
      <c r="G817" s="3"/>
      <c r="H817" s="3">
        <f t="shared" si="33"/>
        <v>52.09375</v>
      </c>
      <c r="I817" s="3">
        <f t="shared" si="34"/>
        <v>40.09375</v>
      </c>
      <c r="J817" s="2" t="s">
        <v>13</v>
      </c>
      <c r="K817" s="6" t="s">
        <v>124</v>
      </c>
      <c r="L817" s="6" t="s">
        <v>133</v>
      </c>
      <c r="M817" s="6" t="s">
        <v>134</v>
      </c>
    </row>
    <row r="818" spans="2:13" x14ac:dyDescent="0.25">
      <c r="B818" s="6">
        <v>345</v>
      </c>
      <c r="C818" s="3">
        <v>93.1875</v>
      </c>
      <c r="D818" s="3">
        <v>10.59375</v>
      </c>
      <c r="E818" s="3">
        <v>36</v>
      </c>
      <c r="F818" s="3"/>
      <c r="G818" s="3"/>
      <c r="H818" s="3">
        <f t="shared" si="33"/>
        <v>53.09375</v>
      </c>
      <c r="I818" s="3">
        <f t="shared" si="34"/>
        <v>40.09375</v>
      </c>
      <c r="J818" s="2" t="s">
        <v>13</v>
      </c>
      <c r="K818" s="6" t="s">
        <v>124</v>
      </c>
      <c r="L818" s="6" t="s">
        <v>133</v>
      </c>
      <c r="M818" s="6" t="s">
        <v>134</v>
      </c>
    </row>
    <row r="819" spans="2:13" x14ac:dyDescent="0.25">
      <c r="B819" s="6">
        <v>345</v>
      </c>
      <c r="C819" s="3">
        <v>94.1875</v>
      </c>
      <c r="D819" s="3">
        <v>10.59375</v>
      </c>
      <c r="E819" s="3">
        <v>36.5</v>
      </c>
      <c r="F819" s="3"/>
      <c r="G819" s="3"/>
      <c r="H819" s="3">
        <f t="shared" si="33"/>
        <v>54.09375</v>
      </c>
      <c r="I819" s="3">
        <f t="shared" si="34"/>
        <v>40.09375</v>
      </c>
      <c r="J819" s="2" t="s">
        <v>13</v>
      </c>
      <c r="K819" s="6" t="s">
        <v>124</v>
      </c>
      <c r="L819" s="6" t="s">
        <v>133</v>
      </c>
      <c r="M819" s="6" t="s">
        <v>134</v>
      </c>
    </row>
    <row r="820" spans="2:13" x14ac:dyDescent="0.25">
      <c r="B820" s="6">
        <v>345</v>
      </c>
      <c r="C820" s="3">
        <v>95.1875</v>
      </c>
      <c r="D820" s="3">
        <v>10.59375</v>
      </c>
      <c r="E820" s="3">
        <v>37</v>
      </c>
      <c r="F820" s="3"/>
      <c r="G820" s="3"/>
      <c r="H820" s="3">
        <f t="shared" si="33"/>
        <v>55.09375</v>
      </c>
      <c r="I820" s="3">
        <f t="shared" si="34"/>
        <v>40.09375</v>
      </c>
      <c r="J820" s="2" t="s">
        <v>13</v>
      </c>
      <c r="K820" s="6" t="s">
        <v>124</v>
      </c>
      <c r="L820" s="6" t="s">
        <v>133</v>
      </c>
      <c r="M820" s="6" t="s">
        <v>134</v>
      </c>
    </row>
    <row r="821" spans="2:13" x14ac:dyDescent="0.25">
      <c r="B821" s="6">
        <v>345</v>
      </c>
      <c r="C821" s="3">
        <v>96.1875</v>
      </c>
      <c r="D821" s="3">
        <v>10.59375</v>
      </c>
      <c r="E821" s="3">
        <v>37.5</v>
      </c>
      <c r="F821" s="3"/>
      <c r="G821" s="3"/>
      <c r="H821" s="3">
        <f t="shared" si="33"/>
        <v>56.09375</v>
      </c>
      <c r="I821" s="3">
        <f t="shared" si="34"/>
        <v>40.09375</v>
      </c>
      <c r="J821" s="2" t="s">
        <v>13</v>
      </c>
      <c r="K821" s="6" t="s">
        <v>124</v>
      </c>
      <c r="L821" s="6" t="s">
        <v>133</v>
      </c>
      <c r="M821" s="6" t="s">
        <v>134</v>
      </c>
    </row>
    <row r="822" spans="2:13" x14ac:dyDescent="0.25">
      <c r="B822" s="6">
        <v>345</v>
      </c>
      <c r="C822" s="3">
        <v>97.1875</v>
      </c>
      <c r="D822" s="3">
        <v>10.59375</v>
      </c>
      <c r="E822" s="3">
        <v>38</v>
      </c>
      <c r="F822" s="3"/>
      <c r="G822" s="3"/>
      <c r="H822" s="3">
        <f t="shared" si="33"/>
        <v>57.09375</v>
      </c>
      <c r="I822" s="3">
        <f t="shared" si="34"/>
        <v>40.09375</v>
      </c>
      <c r="J822" s="2" t="s">
        <v>13</v>
      </c>
      <c r="K822" s="6" t="s">
        <v>124</v>
      </c>
      <c r="L822" s="6" t="s">
        <v>133</v>
      </c>
      <c r="M822" s="6" t="s">
        <v>134</v>
      </c>
    </row>
    <row r="823" spans="2:13" x14ac:dyDescent="0.25">
      <c r="B823" s="6">
        <v>345</v>
      </c>
      <c r="C823" s="3">
        <v>98.1875</v>
      </c>
      <c r="D823" s="3">
        <v>10.59375</v>
      </c>
      <c r="E823" s="3">
        <v>38.5</v>
      </c>
      <c r="F823" s="3"/>
      <c r="G823" s="3"/>
      <c r="H823" s="3">
        <f t="shared" si="33"/>
        <v>58.09375</v>
      </c>
      <c r="I823" s="3">
        <f t="shared" si="34"/>
        <v>40.09375</v>
      </c>
      <c r="J823" s="2" t="s">
        <v>13</v>
      </c>
      <c r="K823" s="6" t="s">
        <v>124</v>
      </c>
      <c r="L823" s="6" t="s">
        <v>133</v>
      </c>
      <c r="M823" s="6" t="s">
        <v>134</v>
      </c>
    </row>
    <row r="824" spans="2:13" x14ac:dyDescent="0.25">
      <c r="B824" s="6">
        <v>345</v>
      </c>
      <c r="C824" s="3">
        <v>99.1875</v>
      </c>
      <c r="D824" s="3">
        <v>10.59375</v>
      </c>
      <c r="E824" s="3">
        <v>39</v>
      </c>
      <c r="F824" s="3"/>
      <c r="G824" s="3"/>
      <c r="H824" s="3">
        <f t="shared" si="33"/>
        <v>59.09375</v>
      </c>
      <c r="I824" s="3">
        <f t="shared" si="34"/>
        <v>40.09375</v>
      </c>
      <c r="J824" s="2" t="s">
        <v>13</v>
      </c>
      <c r="K824" s="6" t="s">
        <v>124</v>
      </c>
      <c r="L824" s="6" t="s">
        <v>133</v>
      </c>
      <c r="M824" s="6" t="s">
        <v>134</v>
      </c>
    </row>
    <row r="825" spans="2:13" x14ac:dyDescent="0.25">
      <c r="B825" s="6">
        <v>345</v>
      </c>
      <c r="C825" s="3">
        <v>100.1875</v>
      </c>
      <c r="D825" s="3">
        <v>10.59375</v>
      </c>
      <c r="E825" s="3">
        <v>39.5</v>
      </c>
      <c r="F825" s="3"/>
      <c r="G825" s="3"/>
      <c r="H825" s="3">
        <f t="shared" si="33"/>
        <v>60.09375</v>
      </c>
      <c r="I825" s="3">
        <f t="shared" si="34"/>
        <v>40.09375</v>
      </c>
      <c r="J825" s="2" t="s">
        <v>13</v>
      </c>
      <c r="K825" s="6" t="s">
        <v>124</v>
      </c>
      <c r="L825" s="6" t="s">
        <v>133</v>
      </c>
      <c r="M825" s="6" t="s">
        <v>134</v>
      </c>
    </row>
    <row r="826" spans="2:13" x14ac:dyDescent="0.25">
      <c r="B826" s="6">
        <v>345</v>
      </c>
      <c r="C826" s="3">
        <v>101.1875</v>
      </c>
      <c r="D826" s="3">
        <v>10.59375</v>
      </c>
      <c r="E826" s="3">
        <v>40</v>
      </c>
      <c r="F826" s="3"/>
      <c r="G826" s="3"/>
      <c r="H826" s="3">
        <f t="shared" ref="H826:H950" si="37">C826-40.09375</f>
        <v>61.09375</v>
      </c>
      <c r="I826" s="3">
        <f t="shared" si="34"/>
        <v>40.09375</v>
      </c>
      <c r="J826" s="2" t="s">
        <v>13</v>
      </c>
      <c r="K826" s="6" t="s">
        <v>124</v>
      </c>
      <c r="L826" s="6" t="s">
        <v>133</v>
      </c>
      <c r="M826" s="6" t="s">
        <v>134</v>
      </c>
    </row>
    <row r="827" spans="2:13" x14ac:dyDescent="0.25">
      <c r="B827" s="6">
        <v>345</v>
      </c>
      <c r="C827" s="3">
        <v>102.1875</v>
      </c>
      <c r="D827" s="3">
        <v>10.59375</v>
      </c>
      <c r="E827" s="3">
        <v>40.5</v>
      </c>
      <c r="F827" s="3"/>
      <c r="G827" s="3"/>
      <c r="H827" s="3">
        <f t="shared" si="37"/>
        <v>62.09375</v>
      </c>
      <c r="I827" s="3">
        <f t="shared" si="34"/>
        <v>40.09375</v>
      </c>
      <c r="J827" s="2" t="s">
        <v>13</v>
      </c>
      <c r="K827" s="6" t="s">
        <v>124</v>
      </c>
      <c r="L827" s="6" t="s">
        <v>133</v>
      </c>
      <c r="M827" s="6" t="s">
        <v>134</v>
      </c>
    </row>
    <row r="828" spans="2:13" x14ac:dyDescent="0.25">
      <c r="B828" s="6">
        <v>345</v>
      </c>
      <c r="C828" s="3">
        <v>103.1875</v>
      </c>
      <c r="D828" s="3">
        <v>10.59375</v>
      </c>
      <c r="E828" s="3">
        <v>41</v>
      </c>
      <c r="F828" s="3"/>
      <c r="G828" s="3"/>
      <c r="H828" s="3">
        <f t="shared" si="37"/>
        <v>63.09375</v>
      </c>
      <c r="I828" s="3">
        <f t="shared" si="34"/>
        <v>40.09375</v>
      </c>
      <c r="J828" s="2" t="s">
        <v>13</v>
      </c>
      <c r="K828" s="6" t="s">
        <v>124</v>
      </c>
      <c r="L828" s="6" t="s">
        <v>133</v>
      </c>
      <c r="M828" s="6" t="s">
        <v>134</v>
      </c>
    </row>
    <row r="829" spans="2:13" x14ac:dyDescent="0.25">
      <c r="B829" s="6">
        <v>345</v>
      </c>
      <c r="C829" s="3">
        <v>104.1875</v>
      </c>
      <c r="D829" s="3">
        <v>10.59375</v>
      </c>
      <c r="E829" s="3">
        <v>41.5</v>
      </c>
      <c r="F829" s="3"/>
      <c r="G829" s="3"/>
      <c r="H829" s="3">
        <f t="shared" si="37"/>
        <v>64.09375</v>
      </c>
      <c r="I829" s="3">
        <f t="shared" si="34"/>
        <v>40.09375</v>
      </c>
      <c r="J829" s="2" t="s">
        <v>13</v>
      </c>
      <c r="K829" s="6" t="s">
        <v>124</v>
      </c>
      <c r="L829" s="6" t="s">
        <v>133</v>
      </c>
      <c r="M829" s="6" t="s">
        <v>134</v>
      </c>
    </row>
    <row r="830" spans="2:13" x14ac:dyDescent="0.25">
      <c r="B830" s="6">
        <v>345</v>
      </c>
      <c r="C830" s="3">
        <v>105.1875</v>
      </c>
      <c r="D830" s="3">
        <v>10.59375</v>
      </c>
      <c r="E830" s="3">
        <v>42</v>
      </c>
      <c r="F830" s="3"/>
      <c r="G830" s="3"/>
      <c r="H830" s="3">
        <f t="shared" si="37"/>
        <v>65.09375</v>
      </c>
      <c r="I830" s="3">
        <f t="shared" si="34"/>
        <v>40.09375</v>
      </c>
      <c r="J830" s="2" t="s">
        <v>13</v>
      </c>
      <c r="K830" s="6" t="s">
        <v>124</v>
      </c>
      <c r="L830" s="6" t="s">
        <v>133</v>
      </c>
      <c r="M830" s="6" t="s">
        <v>134</v>
      </c>
    </row>
    <row r="831" spans="2:13" x14ac:dyDescent="0.25">
      <c r="B831" s="6">
        <v>345</v>
      </c>
      <c r="C831" s="3">
        <v>106.1875</v>
      </c>
      <c r="D831" s="3">
        <v>10.59375</v>
      </c>
      <c r="E831" s="3">
        <v>42.5</v>
      </c>
      <c r="F831" s="3"/>
      <c r="G831" s="3"/>
      <c r="H831" s="3">
        <f t="shared" si="37"/>
        <v>66.09375</v>
      </c>
      <c r="I831" s="3">
        <f t="shared" si="34"/>
        <v>40.09375</v>
      </c>
      <c r="J831" s="2" t="s">
        <v>13</v>
      </c>
      <c r="K831" s="6" t="s">
        <v>124</v>
      </c>
      <c r="L831" s="6" t="s">
        <v>133</v>
      </c>
      <c r="M831" s="6" t="s">
        <v>134</v>
      </c>
    </row>
    <row r="832" spans="2:13" x14ac:dyDescent="0.25">
      <c r="B832" s="6">
        <v>345</v>
      </c>
      <c r="C832" s="3">
        <v>107.1875</v>
      </c>
      <c r="D832" s="3">
        <v>10.59375</v>
      </c>
      <c r="E832" s="3">
        <v>43</v>
      </c>
      <c r="F832" s="3"/>
      <c r="G832" s="3"/>
      <c r="H832" s="3">
        <f t="shared" si="37"/>
        <v>67.09375</v>
      </c>
      <c r="I832" s="3">
        <f t="shared" si="34"/>
        <v>40.09375</v>
      </c>
      <c r="J832" s="2" t="s">
        <v>13</v>
      </c>
      <c r="K832" s="6" t="s">
        <v>124</v>
      </c>
      <c r="L832" s="6" t="s">
        <v>133</v>
      </c>
      <c r="M832" s="6" t="s">
        <v>134</v>
      </c>
    </row>
    <row r="833" spans="2:13" x14ac:dyDescent="0.25">
      <c r="B833" s="6">
        <v>345</v>
      </c>
      <c r="C833" s="3">
        <v>108.1875</v>
      </c>
      <c r="D833" s="3">
        <v>10.59375</v>
      </c>
      <c r="E833" s="3">
        <v>43.5</v>
      </c>
      <c r="F833" s="3"/>
      <c r="G833" s="3"/>
      <c r="H833" s="3">
        <f t="shared" si="37"/>
        <v>68.09375</v>
      </c>
      <c r="I833" s="3">
        <f t="shared" si="34"/>
        <v>40.09375</v>
      </c>
      <c r="J833" s="2" t="s">
        <v>13</v>
      </c>
      <c r="K833" s="6" t="s">
        <v>124</v>
      </c>
      <c r="L833" s="6" t="s">
        <v>133</v>
      </c>
      <c r="M833" s="6" t="s">
        <v>134</v>
      </c>
    </row>
    <row r="834" spans="2:13" x14ac:dyDescent="0.25">
      <c r="B834" s="6">
        <v>345</v>
      </c>
      <c r="C834" s="3">
        <v>109.1875</v>
      </c>
      <c r="D834" s="3">
        <v>10.59375</v>
      </c>
      <c r="E834" s="3">
        <v>44</v>
      </c>
      <c r="F834" s="3"/>
      <c r="G834" s="3"/>
      <c r="H834" s="3">
        <f t="shared" si="37"/>
        <v>69.09375</v>
      </c>
      <c r="I834" s="3">
        <f t="shared" si="34"/>
        <v>40.09375</v>
      </c>
      <c r="J834" s="2" t="s">
        <v>13</v>
      </c>
      <c r="K834" s="6" t="s">
        <v>124</v>
      </c>
      <c r="L834" s="6" t="s">
        <v>133</v>
      </c>
      <c r="M834" s="6" t="s">
        <v>134</v>
      </c>
    </row>
    <row r="835" spans="2:13" x14ac:dyDescent="0.25">
      <c r="B835" s="6">
        <v>345</v>
      </c>
      <c r="C835" s="3">
        <v>110.1875</v>
      </c>
      <c r="D835" s="3">
        <v>10.59375</v>
      </c>
      <c r="E835" s="3">
        <v>44.5</v>
      </c>
      <c r="F835" s="3"/>
      <c r="G835" s="3"/>
      <c r="H835" s="3">
        <f t="shared" si="37"/>
        <v>70.09375</v>
      </c>
      <c r="I835" s="3">
        <f t="shared" ref="I835:I959" si="38">C835-H835</f>
        <v>40.09375</v>
      </c>
      <c r="J835" s="2" t="s">
        <v>13</v>
      </c>
      <c r="K835" s="6" t="s">
        <v>124</v>
      </c>
      <c r="L835" s="6" t="s">
        <v>133</v>
      </c>
      <c r="M835" s="6" t="s">
        <v>134</v>
      </c>
    </row>
    <row r="836" spans="2:13" x14ac:dyDescent="0.25">
      <c r="B836" s="6">
        <v>345</v>
      </c>
      <c r="C836" s="3">
        <v>111.1875</v>
      </c>
      <c r="D836" s="3">
        <v>10.59375</v>
      </c>
      <c r="E836" s="3">
        <v>45</v>
      </c>
      <c r="F836" s="3"/>
      <c r="G836" s="3"/>
      <c r="H836" s="3">
        <f t="shared" si="37"/>
        <v>71.09375</v>
      </c>
      <c r="I836" s="3">
        <f t="shared" si="38"/>
        <v>40.09375</v>
      </c>
      <c r="J836" s="2" t="s">
        <v>13</v>
      </c>
      <c r="K836" s="6" t="s">
        <v>124</v>
      </c>
      <c r="L836" s="6" t="s">
        <v>133</v>
      </c>
      <c r="M836" s="6" t="s">
        <v>134</v>
      </c>
    </row>
    <row r="837" spans="2:13" x14ac:dyDescent="0.25">
      <c r="B837" s="6">
        <v>345</v>
      </c>
      <c r="C837" s="3">
        <v>112.1875</v>
      </c>
      <c r="D837" s="3">
        <v>10.59375</v>
      </c>
      <c r="E837" s="3">
        <v>45.5</v>
      </c>
      <c r="F837" s="3"/>
      <c r="G837" s="3"/>
      <c r="H837" s="3">
        <f t="shared" si="37"/>
        <v>72.09375</v>
      </c>
      <c r="I837" s="3">
        <f t="shared" si="38"/>
        <v>40.09375</v>
      </c>
      <c r="J837" s="2" t="s">
        <v>13</v>
      </c>
      <c r="K837" s="6" t="s">
        <v>124</v>
      </c>
      <c r="L837" s="6" t="s">
        <v>133</v>
      </c>
      <c r="M837" s="6" t="s">
        <v>134</v>
      </c>
    </row>
    <row r="838" spans="2:13" x14ac:dyDescent="0.25">
      <c r="B838" s="6">
        <v>345</v>
      </c>
      <c r="C838" s="3">
        <v>113.1875</v>
      </c>
      <c r="D838" s="3">
        <v>10.59375</v>
      </c>
      <c r="E838" s="3">
        <v>46</v>
      </c>
      <c r="F838" s="3"/>
      <c r="G838" s="3"/>
      <c r="H838" s="3">
        <f t="shared" si="37"/>
        <v>73.09375</v>
      </c>
      <c r="I838" s="3">
        <f t="shared" si="38"/>
        <v>40.09375</v>
      </c>
      <c r="J838" s="2" t="s">
        <v>13</v>
      </c>
      <c r="K838" s="6" t="s">
        <v>124</v>
      </c>
      <c r="L838" s="6" t="s">
        <v>133</v>
      </c>
      <c r="M838" s="6" t="s">
        <v>134</v>
      </c>
    </row>
    <row r="839" spans="2:13" x14ac:dyDescent="0.25">
      <c r="B839" s="6">
        <v>345</v>
      </c>
      <c r="C839" s="3">
        <v>114.1875</v>
      </c>
      <c r="D839" s="3">
        <v>10.59375</v>
      </c>
      <c r="E839" s="3">
        <v>46.5</v>
      </c>
      <c r="F839" s="3"/>
      <c r="G839" s="3"/>
      <c r="H839" s="3">
        <f t="shared" si="37"/>
        <v>74.09375</v>
      </c>
      <c r="I839" s="3">
        <f t="shared" si="38"/>
        <v>40.09375</v>
      </c>
      <c r="J839" s="2" t="s">
        <v>13</v>
      </c>
      <c r="K839" s="6" t="s">
        <v>124</v>
      </c>
      <c r="L839" s="6" t="s">
        <v>133</v>
      </c>
      <c r="M839" s="6" t="s">
        <v>134</v>
      </c>
    </row>
    <row r="840" spans="2:13" x14ac:dyDescent="0.25">
      <c r="B840" s="6">
        <v>345</v>
      </c>
      <c r="C840" s="3">
        <v>115.1875</v>
      </c>
      <c r="D840" s="3">
        <v>10.59375</v>
      </c>
      <c r="E840" s="3">
        <v>47</v>
      </c>
      <c r="F840" s="3"/>
      <c r="G840" s="3"/>
      <c r="H840" s="3">
        <f t="shared" si="37"/>
        <v>75.09375</v>
      </c>
      <c r="I840" s="3">
        <f t="shared" si="38"/>
        <v>40.09375</v>
      </c>
      <c r="J840" s="2" t="s">
        <v>13</v>
      </c>
      <c r="K840" s="6" t="s">
        <v>124</v>
      </c>
      <c r="L840" s="6" t="s">
        <v>133</v>
      </c>
      <c r="M840" s="6" t="s">
        <v>134</v>
      </c>
    </row>
    <row r="841" spans="2:13" x14ac:dyDescent="0.25">
      <c r="B841" s="6">
        <v>345</v>
      </c>
      <c r="C841" s="3">
        <v>116.1875</v>
      </c>
      <c r="D841" s="3">
        <v>10.59375</v>
      </c>
      <c r="E841" s="3">
        <v>47.5</v>
      </c>
      <c r="F841" s="3"/>
      <c r="G841" s="3"/>
      <c r="H841" s="3">
        <f t="shared" si="37"/>
        <v>76.09375</v>
      </c>
      <c r="I841" s="3">
        <f t="shared" si="38"/>
        <v>40.09375</v>
      </c>
      <c r="J841" s="2" t="s">
        <v>13</v>
      </c>
      <c r="K841" s="6" t="s">
        <v>124</v>
      </c>
      <c r="L841" s="6" t="s">
        <v>133</v>
      </c>
      <c r="M841" s="6" t="s">
        <v>134</v>
      </c>
    </row>
    <row r="842" spans="2:13" x14ac:dyDescent="0.25">
      <c r="B842" s="6">
        <v>345</v>
      </c>
      <c r="C842" s="3">
        <v>117.1875</v>
      </c>
      <c r="D842" s="3">
        <v>10.59375</v>
      </c>
      <c r="E842" s="3">
        <v>48</v>
      </c>
      <c r="F842" s="3"/>
      <c r="G842" s="3"/>
      <c r="H842" s="3">
        <f t="shared" si="37"/>
        <v>77.09375</v>
      </c>
      <c r="I842" s="3">
        <f t="shared" si="38"/>
        <v>40.09375</v>
      </c>
      <c r="J842" s="2" t="s">
        <v>13</v>
      </c>
      <c r="K842" s="6" t="s">
        <v>124</v>
      </c>
      <c r="L842" s="6" t="s">
        <v>133</v>
      </c>
      <c r="M842" s="6" t="s">
        <v>134</v>
      </c>
    </row>
    <row r="843" spans="2:13" x14ac:dyDescent="0.25">
      <c r="B843" s="6">
        <v>345</v>
      </c>
      <c r="C843" s="3">
        <v>118.1875</v>
      </c>
      <c r="D843" s="3">
        <v>10.59375</v>
      </c>
      <c r="E843" s="3">
        <v>48.5</v>
      </c>
      <c r="F843" s="3"/>
      <c r="G843" s="3"/>
      <c r="H843" s="3">
        <f t="shared" si="37"/>
        <v>78.09375</v>
      </c>
      <c r="I843" s="3">
        <f t="shared" si="38"/>
        <v>40.09375</v>
      </c>
      <c r="J843" s="2" t="s">
        <v>13</v>
      </c>
      <c r="K843" s="6" t="s">
        <v>124</v>
      </c>
      <c r="L843" s="6" t="s">
        <v>133</v>
      </c>
      <c r="M843" s="6" t="s">
        <v>134</v>
      </c>
    </row>
    <row r="844" spans="2:13" x14ac:dyDescent="0.25">
      <c r="B844" s="6">
        <v>345</v>
      </c>
      <c r="C844" s="3">
        <v>119.1875</v>
      </c>
      <c r="D844" s="3">
        <v>10.59375</v>
      </c>
      <c r="E844" s="3">
        <v>49</v>
      </c>
      <c r="F844" s="3"/>
      <c r="G844" s="3"/>
      <c r="H844" s="3">
        <f t="shared" si="37"/>
        <v>79.09375</v>
      </c>
      <c r="I844" s="3">
        <f t="shared" si="38"/>
        <v>40.09375</v>
      </c>
      <c r="J844" s="2" t="s">
        <v>13</v>
      </c>
      <c r="K844" s="6" t="s">
        <v>124</v>
      </c>
      <c r="L844" s="6" t="s">
        <v>133</v>
      </c>
      <c r="M844" s="6" t="s">
        <v>134</v>
      </c>
    </row>
    <row r="845" spans="2:13" x14ac:dyDescent="0.25">
      <c r="B845" s="6">
        <v>345</v>
      </c>
      <c r="C845" s="3">
        <v>120.1875</v>
      </c>
      <c r="D845" s="3">
        <v>10.59375</v>
      </c>
      <c r="E845" s="3">
        <v>49.5</v>
      </c>
      <c r="F845" s="3"/>
      <c r="G845" s="3"/>
      <c r="H845" s="3">
        <f t="shared" si="37"/>
        <v>80.09375</v>
      </c>
      <c r="I845" s="3">
        <f t="shared" si="38"/>
        <v>40.09375</v>
      </c>
      <c r="J845" s="2" t="s">
        <v>13</v>
      </c>
      <c r="K845" s="6" t="s">
        <v>124</v>
      </c>
      <c r="L845" s="6" t="s">
        <v>133</v>
      </c>
      <c r="M845" s="6" t="s">
        <v>134</v>
      </c>
    </row>
    <row r="846" spans="2:13" x14ac:dyDescent="0.25">
      <c r="B846" s="6" t="s">
        <v>110</v>
      </c>
      <c r="C846" s="3">
        <v>60.1875</v>
      </c>
      <c r="D846" s="3">
        <v>10.59375</v>
      </c>
      <c r="E846" s="3">
        <v>19.5</v>
      </c>
      <c r="F846" s="3"/>
      <c r="G846" s="3"/>
      <c r="H846" s="3">
        <f t="shared" si="37"/>
        <v>20.09375</v>
      </c>
      <c r="I846" s="3">
        <f t="shared" si="38"/>
        <v>40.09375</v>
      </c>
      <c r="J846" s="2" t="s">
        <v>13</v>
      </c>
      <c r="K846" s="6" t="s">
        <v>125</v>
      </c>
      <c r="L846" s="6" t="s">
        <v>133</v>
      </c>
      <c r="M846" s="6" t="s">
        <v>134</v>
      </c>
    </row>
    <row r="847" spans="2:13" x14ac:dyDescent="0.25">
      <c r="B847" s="6" t="s">
        <v>110</v>
      </c>
      <c r="C847" s="3">
        <v>61.1875</v>
      </c>
      <c r="D847" s="3">
        <v>10.59375</v>
      </c>
      <c r="E847" s="3">
        <v>20</v>
      </c>
      <c r="F847" s="3"/>
      <c r="G847" s="3"/>
      <c r="H847" s="3">
        <f t="shared" si="37"/>
        <v>21.09375</v>
      </c>
      <c r="I847" s="3">
        <f t="shared" si="38"/>
        <v>40.09375</v>
      </c>
      <c r="J847" s="2" t="s">
        <v>13</v>
      </c>
      <c r="K847" s="6" t="s">
        <v>125</v>
      </c>
      <c r="L847" s="6" t="s">
        <v>133</v>
      </c>
      <c r="M847" s="6" t="s">
        <v>134</v>
      </c>
    </row>
    <row r="848" spans="2:13" x14ac:dyDescent="0.25">
      <c r="B848" s="6" t="s">
        <v>110</v>
      </c>
      <c r="C848" s="3">
        <v>62.1875</v>
      </c>
      <c r="D848" s="3">
        <v>10.59375</v>
      </c>
      <c r="E848" s="3">
        <v>20.5</v>
      </c>
      <c r="F848" s="3"/>
      <c r="G848" s="3"/>
      <c r="H848" s="3">
        <f t="shared" si="37"/>
        <v>22.09375</v>
      </c>
      <c r="I848" s="3">
        <f t="shared" si="38"/>
        <v>40.09375</v>
      </c>
      <c r="J848" s="2" t="s">
        <v>13</v>
      </c>
      <c r="K848" s="6" t="s">
        <v>125</v>
      </c>
      <c r="L848" s="6" t="s">
        <v>133</v>
      </c>
      <c r="M848" s="6" t="s">
        <v>134</v>
      </c>
    </row>
    <row r="849" spans="2:13" x14ac:dyDescent="0.25">
      <c r="B849" s="6" t="s">
        <v>110</v>
      </c>
      <c r="C849" s="3">
        <v>63.1875</v>
      </c>
      <c r="D849" s="3">
        <v>10.59375</v>
      </c>
      <c r="E849" s="3">
        <v>21</v>
      </c>
      <c r="F849" s="3"/>
      <c r="G849" s="3"/>
      <c r="H849" s="3">
        <f t="shared" si="37"/>
        <v>23.09375</v>
      </c>
      <c r="I849" s="3">
        <f t="shared" si="38"/>
        <v>40.09375</v>
      </c>
      <c r="J849" s="2" t="s">
        <v>13</v>
      </c>
      <c r="K849" s="6" t="s">
        <v>125</v>
      </c>
      <c r="L849" s="6" t="s">
        <v>133</v>
      </c>
      <c r="M849" s="6" t="s">
        <v>134</v>
      </c>
    </row>
    <row r="850" spans="2:13" x14ac:dyDescent="0.25">
      <c r="B850" s="6" t="s">
        <v>110</v>
      </c>
      <c r="C850" s="3">
        <v>64.1875</v>
      </c>
      <c r="D850" s="3">
        <v>10.59375</v>
      </c>
      <c r="E850" s="3">
        <v>21.5</v>
      </c>
      <c r="F850" s="3"/>
      <c r="G850" s="3"/>
      <c r="H850" s="3">
        <f t="shared" si="37"/>
        <v>24.09375</v>
      </c>
      <c r="I850" s="3">
        <f t="shared" si="38"/>
        <v>40.09375</v>
      </c>
      <c r="J850" s="2" t="s">
        <v>13</v>
      </c>
      <c r="K850" s="6" t="s">
        <v>125</v>
      </c>
      <c r="L850" s="6" t="s">
        <v>133</v>
      </c>
      <c r="M850" s="6" t="s">
        <v>134</v>
      </c>
    </row>
    <row r="851" spans="2:13" x14ac:dyDescent="0.25">
      <c r="B851" s="6" t="s">
        <v>110</v>
      </c>
      <c r="C851" s="3">
        <v>65.1875</v>
      </c>
      <c r="D851" s="3">
        <v>10.59375</v>
      </c>
      <c r="E851" s="3">
        <v>22</v>
      </c>
      <c r="F851" s="3"/>
      <c r="G851" s="3"/>
      <c r="H851" s="3">
        <f t="shared" si="37"/>
        <v>25.09375</v>
      </c>
      <c r="I851" s="3">
        <f t="shared" si="38"/>
        <v>40.09375</v>
      </c>
      <c r="J851" s="2" t="s">
        <v>13</v>
      </c>
      <c r="K851" s="6" t="s">
        <v>125</v>
      </c>
      <c r="L851" s="6" t="s">
        <v>133</v>
      </c>
      <c r="M851" s="6" t="s">
        <v>134</v>
      </c>
    </row>
    <row r="852" spans="2:13" x14ac:dyDescent="0.25">
      <c r="B852" s="6" t="s">
        <v>110</v>
      </c>
      <c r="C852" s="3">
        <v>66.1875</v>
      </c>
      <c r="D852" s="3">
        <v>10.59375</v>
      </c>
      <c r="E852" s="3">
        <v>22.5</v>
      </c>
      <c r="F852" s="3"/>
      <c r="G852" s="3"/>
      <c r="H852" s="3">
        <f t="shared" si="37"/>
        <v>26.09375</v>
      </c>
      <c r="I852" s="3">
        <f t="shared" si="38"/>
        <v>40.09375</v>
      </c>
      <c r="J852" s="2" t="s">
        <v>13</v>
      </c>
      <c r="K852" s="6" t="s">
        <v>125</v>
      </c>
      <c r="L852" s="6" t="s">
        <v>133</v>
      </c>
      <c r="M852" s="6" t="s">
        <v>134</v>
      </c>
    </row>
    <row r="853" spans="2:13" x14ac:dyDescent="0.25">
      <c r="B853" s="6" t="s">
        <v>110</v>
      </c>
      <c r="C853" s="3">
        <v>67.1875</v>
      </c>
      <c r="D853" s="3">
        <v>10.59375</v>
      </c>
      <c r="E853" s="3">
        <v>23</v>
      </c>
      <c r="F853" s="3"/>
      <c r="G853" s="3"/>
      <c r="H853" s="3">
        <f t="shared" si="37"/>
        <v>27.09375</v>
      </c>
      <c r="I853" s="3">
        <f t="shared" si="38"/>
        <v>40.09375</v>
      </c>
      <c r="J853" s="2" t="s">
        <v>13</v>
      </c>
      <c r="K853" s="6" t="s">
        <v>125</v>
      </c>
      <c r="L853" s="6" t="s">
        <v>133</v>
      </c>
      <c r="M853" s="6" t="s">
        <v>134</v>
      </c>
    </row>
    <row r="854" spans="2:13" x14ac:dyDescent="0.25">
      <c r="B854" s="6" t="s">
        <v>110</v>
      </c>
      <c r="C854" s="3">
        <v>68.1875</v>
      </c>
      <c r="D854" s="3">
        <v>10.59375</v>
      </c>
      <c r="E854" s="3">
        <v>23.5</v>
      </c>
      <c r="F854" s="3"/>
      <c r="G854" s="3"/>
      <c r="H854" s="3">
        <f t="shared" si="37"/>
        <v>28.09375</v>
      </c>
      <c r="I854" s="3">
        <f t="shared" si="38"/>
        <v>40.09375</v>
      </c>
      <c r="J854" s="2" t="s">
        <v>13</v>
      </c>
      <c r="K854" s="6" t="s">
        <v>125</v>
      </c>
      <c r="L854" s="6" t="s">
        <v>133</v>
      </c>
      <c r="M854" s="6" t="s">
        <v>134</v>
      </c>
    </row>
    <row r="855" spans="2:13" x14ac:dyDescent="0.25">
      <c r="B855" s="6" t="s">
        <v>110</v>
      </c>
      <c r="C855" s="3">
        <v>69.1875</v>
      </c>
      <c r="D855" s="3">
        <v>10.59375</v>
      </c>
      <c r="E855" s="3">
        <v>24</v>
      </c>
      <c r="F855" s="3"/>
      <c r="G855" s="3"/>
      <c r="H855" s="3">
        <f t="shared" si="37"/>
        <v>29.09375</v>
      </c>
      <c r="I855" s="3">
        <f t="shared" si="38"/>
        <v>40.09375</v>
      </c>
      <c r="J855" s="2" t="s">
        <v>13</v>
      </c>
      <c r="K855" s="6" t="s">
        <v>125</v>
      </c>
      <c r="L855" s="6" t="s">
        <v>133</v>
      </c>
      <c r="M855" s="6" t="s">
        <v>134</v>
      </c>
    </row>
    <row r="856" spans="2:13" x14ac:dyDescent="0.25">
      <c r="B856" s="6" t="s">
        <v>110</v>
      </c>
      <c r="C856" s="3">
        <v>70.1875</v>
      </c>
      <c r="D856" s="3">
        <v>10.59375</v>
      </c>
      <c r="E856" s="3">
        <v>24.5</v>
      </c>
      <c r="F856" s="3"/>
      <c r="G856" s="3"/>
      <c r="H856" s="3">
        <f t="shared" si="37"/>
        <v>30.09375</v>
      </c>
      <c r="I856" s="3">
        <f t="shared" si="38"/>
        <v>40.09375</v>
      </c>
      <c r="J856" s="2" t="s">
        <v>13</v>
      </c>
      <c r="K856" s="6" t="s">
        <v>125</v>
      </c>
      <c r="L856" s="6" t="s">
        <v>133</v>
      </c>
      <c r="M856" s="6" t="s">
        <v>134</v>
      </c>
    </row>
    <row r="857" spans="2:13" x14ac:dyDescent="0.25">
      <c r="B857" s="6" t="s">
        <v>110</v>
      </c>
      <c r="C857" s="3">
        <v>71.1875</v>
      </c>
      <c r="D857" s="3">
        <v>10.59375</v>
      </c>
      <c r="E857" s="3">
        <v>25</v>
      </c>
      <c r="F857" s="3"/>
      <c r="G857" s="3"/>
      <c r="H857" s="3">
        <f t="shared" si="37"/>
        <v>31.09375</v>
      </c>
      <c r="I857" s="3">
        <f t="shared" si="38"/>
        <v>40.09375</v>
      </c>
      <c r="J857" s="2" t="s">
        <v>13</v>
      </c>
      <c r="K857" s="6" t="s">
        <v>125</v>
      </c>
      <c r="L857" s="6" t="s">
        <v>133</v>
      </c>
      <c r="M857" s="6" t="s">
        <v>134</v>
      </c>
    </row>
    <row r="858" spans="2:13" x14ac:dyDescent="0.25">
      <c r="B858" s="6" t="s">
        <v>110</v>
      </c>
      <c r="C858" s="3">
        <v>72.1875</v>
      </c>
      <c r="D858" s="3">
        <v>10.59375</v>
      </c>
      <c r="E858" s="3">
        <v>25.5</v>
      </c>
      <c r="F858" s="3"/>
      <c r="G858" s="3"/>
      <c r="H858" s="3">
        <f t="shared" si="37"/>
        <v>32.09375</v>
      </c>
      <c r="I858" s="3">
        <f t="shared" si="38"/>
        <v>40.09375</v>
      </c>
      <c r="J858" s="2" t="s">
        <v>13</v>
      </c>
      <c r="K858" s="6" t="s">
        <v>125</v>
      </c>
      <c r="L858" s="6" t="s">
        <v>133</v>
      </c>
      <c r="M858" s="6" t="s">
        <v>134</v>
      </c>
    </row>
    <row r="859" spans="2:13" x14ac:dyDescent="0.25">
      <c r="B859" s="6" t="s">
        <v>110</v>
      </c>
      <c r="C859" s="3">
        <v>73.1875</v>
      </c>
      <c r="D859" s="3">
        <v>10.59375</v>
      </c>
      <c r="E859" s="3">
        <v>26</v>
      </c>
      <c r="F859" s="3"/>
      <c r="G859" s="3"/>
      <c r="H859" s="3">
        <f t="shared" si="37"/>
        <v>33.09375</v>
      </c>
      <c r="I859" s="3">
        <f t="shared" si="38"/>
        <v>40.09375</v>
      </c>
      <c r="J859" s="2" t="s">
        <v>13</v>
      </c>
      <c r="K859" s="6" t="s">
        <v>125</v>
      </c>
      <c r="L859" s="6" t="s">
        <v>133</v>
      </c>
      <c r="M859" s="6" t="s">
        <v>134</v>
      </c>
    </row>
    <row r="860" spans="2:13" x14ac:dyDescent="0.25">
      <c r="B860" s="6" t="s">
        <v>110</v>
      </c>
      <c r="C860" s="3">
        <v>74.1875</v>
      </c>
      <c r="D860" s="3">
        <v>10.59375</v>
      </c>
      <c r="E860" s="3">
        <v>26.5</v>
      </c>
      <c r="F860" s="3"/>
      <c r="G860" s="3"/>
      <c r="H860" s="3">
        <f t="shared" si="37"/>
        <v>34.09375</v>
      </c>
      <c r="I860" s="3">
        <f t="shared" si="38"/>
        <v>40.09375</v>
      </c>
      <c r="J860" s="2" t="s">
        <v>13</v>
      </c>
      <c r="K860" s="6" t="s">
        <v>125</v>
      </c>
      <c r="L860" s="6" t="s">
        <v>133</v>
      </c>
      <c r="M860" s="6" t="s">
        <v>134</v>
      </c>
    </row>
    <row r="861" spans="2:13" x14ac:dyDescent="0.25">
      <c r="B861" s="6" t="s">
        <v>110</v>
      </c>
      <c r="C861" s="3">
        <v>75.1875</v>
      </c>
      <c r="D861" s="3">
        <v>10.59375</v>
      </c>
      <c r="E861" s="3">
        <v>27</v>
      </c>
      <c r="F861" s="3"/>
      <c r="G861" s="3"/>
      <c r="H861" s="3">
        <f t="shared" si="37"/>
        <v>35.09375</v>
      </c>
      <c r="I861" s="3">
        <f t="shared" si="38"/>
        <v>40.09375</v>
      </c>
      <c r="J861" s="2" t="s">
        <v>13</v>
      </c>
      <c r="K861" s="6" t="s">
        <v>125</v>
      </c>
      <c r="L861" s="6" t="s">
        <v>133</v>
      </c>
      <c r="M861" s="6" t="s">
        <v>134</v>
      </c>
    </row>
    <row r="862" spans="2:13" x14ac:dyDescent="0.25">
      <c r="B862" s="6" t="s">
        <v>110</v>
      </c>
      <c r="C862" s="3">
        <v>76.1875</v>
      </c>
      <c r="D862" s="3">
        <v>10.59375</v>
      </c>
      <c r="E862" s="3">
        <v>27.5</v>
      </c>
      <c r="F862" s="3"/>
      <c r="G862" s="3"/>
      <c r="H862" s="3">
        <f t="shared" si="37"/>
        <v>36.09375</v>
      </c>
      <c r="I862" s="3">
        <f t="shared" si="38"/>
        <v>40.09375</v>
      </c>
      <c r="J862" s="2" t="s">
        <v>13</v>
      </c>
      <c r="K862" s="6" t="s">
        <v>125</v>
      </c>
      <c r="L862" s="6" t="s">
        <v>133</v>
      </c>
      <c r="M862" s="6" t="s">
        <v>134</v>
      </c>
    </row>
    <row r="863" spans="2:13" x14ac:dyDescent="0.25">
      <c r="B863" s="6" t="s">
        <v>110</v>
      </c>
      <c r="C863" s="3">
        <v>77.1875</v>
      </c>
      <c r="D863" s="3">
        <v>10.59375</v>
      </c>
      <c r="E863" s="3">
        <v>28</v>
      </c>
      <c r="F863" s="3"/>
      <c r="G863" s="3"/>
      <c r="H863" s="3">
        <f t="shared" si="37"/>
        <v>37.09375</v>
      </c>
      <c r="I863" s="3">
        <f t="shared" si="38"/>
        <v>40.09375</v>
      </c>
      <c r="J863" s="2" t="s">
        <v>13</v>
      </c>
      <c r="K863" s="6" t="s">
        <v>125</v>
      </c>
      <c r="L863" s="6" t="s">
        <v>133</v>
      </c>
      <c r="M863" s="6" t="s">
        <v>134</v>
      </c>
    </row>
    <row r="864" spans="2:13" x14ac:dyDescent="0.25">
      <c r="B864" s="6" t="s">
        <v>110</v>
      </c>
      <c r="C864" s="3">
        <v>78.1875</v>
      </c>
      <c r="D864" s="3">
        <v>10.59375</v>
      </c>
      <c r="E864" s="3">
        <v>28.5</v>
      </c>
      <c r="F864" s="3"/>
      <c r="G864" s="3"/>
      <c r="H864" s="3">
        <f t="shared" si="37"/>
        <v>38.09375</v>
      </c>
      <c r="I864" s="3">
        <f t="shared" si="38"/>
        <v>40.09375</v>
      </c>
      <c r="J864" s="2" t="s">
        <v>13</v>
      </c>
      <c r="K864" s="6" t="s">
        <v>125</v>
      </c>
      <c r="L864" s="6" t="s">
        <v>133</v>
      </c>
      <c r="M864" s="6" t="s">
        <v>134</v>
      </c>
    </row>
    <row r="865" spans="2:13" x14ac:dyDescent="0.25">
      <c r="B865" s="6" t="s">
        <v>110</v>
      </c>
      <c r="C865" s="3">
        <v>79.1875</v>
      </c>
      <c r="D865" s="3">
        <v>10.59375</v>
      </c>
      <c r="E865" s="3">
        <v>29</v>
      </c>
      <c r="F865" s="3"/>
      <c r="G865" s="3"/>
      <c r="H865" s="3">
        <f t="shared" si="37"/>
        <v>39.09375</v>
      </c>
      <c r="I865" s="3">
        <f t="shared" si="38"/>
        <v>40.09375</v>
      </c>
      <c r="J865" s="2" t="s">
        <v>13</v>
      </c>
      <c r="K865" s="6" t="s">
        <v>125</v>
      </c>
      <c r="L865" s="6" t="s">
        <v>133</v>
      </c>
      <c r="M865" s="6" t="s">
        <v>134</v>
      </c>
    </row>
    <row r="866" spans="2:13" x14ac:dyDescent="0.25">
      <c r="B866" s="6" t="s">
        <v>110</v>
      </c>
      <c r="C866" s="3">
        <v>80.1875</v>
      </c>
      <c r="D866" s="3">
        <v>10.59375</v>
      </c>
      <c r="E866" s="3">
        <v>29.5</v>
      </c>
      <c r="F866" s="3"/>
      <c r="G866" s="3"/>
      <c r="H866" s="3">
        <f t="shared" si="37"/>
        <v>40.09375</v>
      </c>
      <c r="I866" s="3">
        <f t="shared" si="38"/>
        <v>40.09375</v>
      </c>
      <c r="J866" s="2" t="s">
        <v>12</v>
      </c>
      <c r="K866" s="6" t="s">
        <v>125</v>
      </c>
      <c r="L866" s="6" t="s">
        <v>133</v>
      </c>
      <c r="M866" s="6" t="s">
        <v>134</v>
      </c>
    </row>
    <row r="867" spans="2:13" x14ac:dyDescent="0.25">
      <c r="B867" s="6" t="s">
        <v>110</v>
      </c>
      <c r="C867" s="3">
        <v>81.1875</v>
      </c>
      <c r="D867" s="3">
        <v>10.59375</v>
      </c>
      <c r="E867" s="3">
        <v>30</v>
      </c>
      <c r="F867" s="3"/>
      <c r="G867" s="3"/>
      <c r="H867" s="3">
        <f t="shared" si="37"/>
        <v>41.09375</v>
      </c>
      <c r="I867" s="3">
        <f t="shared" si="38"/>
        <v>40.09375</v>
      </c>
      <c r="J867" s="2" t="s">
        <v>12</v>
      </c>
      <c r="K867" s="6" t="s">
        <v>125</v>
      </c>
      <c r="L867" s="6" t="s">
        <v>133</v>
      </c>
      <c r="M867" s="6" t="s">
        <v>134</v>
      </c>
    </row>
    <row r="868" spans="2:13" x14ac:dyDescent="0.25">
      <c r="B868" s="6" t="s">
        <v>110</v>
      </c>
      <c r="C868" s="3">
        <v>82.1875</v>
      </c>
      <c r="D868" s="3">
        <v>10.59375</v>
      </c>
      <c r="E868" s="3">
        <v>30.5</v>
      </c>
      <c r="F868" s="3"/>
      <c r="G868" s="3"/>
      <c r="H868" s="3">
        <f t="shared" si="37"/>
        <v>42.09375</v>
      </c>
      <c r="I868" s="3">
        <f t="shared" si="38"/>
        <v>40.09375</v>
      </c>
      <c r="J868" s="2" t="s">
        <v>13</v>
      </c>
      <c r="K868" s="6" t="s">
        <v>125</v>
      </c>
      <c r="L868" s="6" t="s">
        <v>133</v>
      </c>
      <c r="M868" s="6" t="s">
        <v>134</v>
      </c>
    </row>
    <row r="869" spans="2:13" x14ac:dyDescent="0.25">
      <c r="B869" s="6" t="s">
        <v>110</v>
      </c>
      <c r="C869" s="3">
        <v>83.1875</v>
      </c>
      <c r="D869" s="3">
        <v>10.59375</v>
      </c>
      <c r="E869" s="3">
        <v>31</v>
      </c>
      <c r="F869" s="3"/>
      <c r="G869" s="3"/>
      <c r="H869" s="3">
        <f t="shared" si="37"/>
        <v>43.09375</v>
      </c>
      <c r="I869" s="3">
        <f t="shared" si="38"/>
        <v>40.09375</v>
      </c>
      <c r="J869" s="2" t="s">
        <v>13</v>
      </c>
      <c r="K869" s="6" t="s">
        <v>125</v>
      </c>
      <c r="L869" s="6" t="s">
        <v>133</v>
      </c>
      <c r="M869" s="6" t="s">
        <v>134</v>
      </c>
    </row>
    <row r="870" spans="2:13" x14ac:dyDescent="0.25">
      <c r="B870" s="6" t="s">
        <v>110</v>
      </c>
      <c r="C870" s="3">
        <v>84.1875</v>
      </c>
      <c r="D870" s="3">
        <v>10.59375</v>
      </c>
      <c r="E870" s="3">
        <v>31.5</v>
      </c>
      <c r="F870" s="3"/>
      <c r="G870" s="3"/>
      <c r="H870" s="3">
        <f t="shared" si="37"/>
        <v>44.09375</v>
      </c>
      <c r="I870" s="3">
        <f t="shared" si="38"/>
        <v>40.09375</v>
      </c>
      <c r="J870" s="2" t="s">
        <v>12</v>
      </c>
      <c r="K870" s="6" t="s">
        <v>125</v>
      </c>
      <c r="L870" s="6" t="s">
        <v>133</v>
      </c>
      <c r="M870" s="6" t="s">
        <v>134</v>
      </c>
    </row>
    <row r="871" spans="2:13" x14ac:dyDescent="0.25">
      <c r="B871" s="6" t="s">
        <v>110</v>
      </c>
      <c r="C871" s="3">
        <v>85.1875</v>
      </c>
      <c r="D871" s="3">
        <v>10.59375</v>
      </c>
      <c r="E871" s="3">
        <v>32</v>
      </c>
      <c r="F871" s="3"/>
      <c r="G871" s="3"/>
      <c r="H871" s="3">
        <f t="shared" si="37"/>
        <v>45.09375</v>
      </c>
      <c r="I871" s="3">
        <f t="shared" si="38"/>
        <v>40.09375</v>
      </c>
      <c r="J871" s="2" t="s">
        <v>13</v>
      </c>
      <c r="K871" s="6" t="s">
        <v>125</v>
      </c>
      <c r="L871" s="6" t="s">
        <v>133</v>
      </c>
      <c r="M871" s="6" t="s">
        <v>134</v>
      </c>
    </row>
    <row r="872" spans="2:13" x14ac:dyDescent="0.25">
      <c r="B872" s="6" t="s">
        <v>110</v>
      </c>
      <c r="C872" s="3">
        <v>86.1875</v>
      </c>
      <c r="D872" s="3">
        <v>10.59375</v>
      </c>
      <c r="E872" s="3">
        <v>32.5</v>
      </c>
      <c r="F872" s="3"/>
      <c r="G872" s="3"/>
      <c r="H872" s="3">
        <f t="shared" si="37"/>
        <v>46.09375</v>
      </c>
      <c r="I872" s="3">
        <f t="shared" si="38"/>
        <v>40.09375</v>
      </c>
      <c r="J872" s="2" t="s">
        <v>13</v>
      </c>
      <c r="K872" s="6" t="s">
        <v>125</v>
      </c>
      <c r="L872" s="6" t="s">
        <v>133</v>
      </c>
      <c r="M872" s="6" t="s">
        <v>134</v>
      </c>
    </row>
    <row r="873" spans="2:13" x14ac:dyDescent="0.25">
      <c r="B873" s="6" t="s">
        <v>110</v>
      </c>
      <c r="C873" s="3">
        <v>87.1875</v>
      </c>
      <c r="D873" s="3">
        <v>10.59375</v>
      </c>
      <c r="E873" s="3">
        <v>33</v>
      </c>
      <c r="F873" s="3"/>
      <c r="G873" s="3"/>
      <c r="H873" s="3">
        <f t="shared" si="37"/>
        <v>47.09375</v>
      </c>
      <c r="I873" s="3">
        <f t="shared" si="38"/>
        <v>40.09375</v>
      </c>
      <c r="J873" s="2" t="s">
        <v>13</v>
      </c>
      <c r="K873" s="6" t="s">
        <v>125</v>
      </c>
      <c r="L873" s="6" t="s">
        <v>133</v>
      </c>
      <c r="M873" s="6" t="s">
        <v>134</v>
      </c>
    </row>
    <row r="874" spans="2:13" x14ac:dyDescent="0.25">
      <c r="B874" s="6" t="s">
        <v>110</v>
      </c>
      <c r="C874" s="3">
        <v>88.1875</v>
      </c>
      <c r="D874" s="3">
        <v>10.59375</v>
      </c>
      <c r="E874" s="3">
        <v>33.5</v>
      </c>
      <c r="F874" s="3"/>
      <c r="G874" s="3"/>
      <c r="H874" s="3">
        <f t="shared" si="37"/>
        <v>48.09375</v>
      </c>
      <c r="I874" s="3">
        <f t="shared" si="38"/>
        <v>40.09375</v>
      </c>
      <c r="J874" s="2" t="s">
        <v>13</v>
      </c>
      <c r="K874" s="6" t="s">
        <v>125</v>
      </c>
      <c r="L874" s="6" t="s">
        <v>133</v>
      </c>
      <c r="M874" s="6" t="s">
        <v>134</v>
      </c>
    </row>
    <row r="875" spans="2:13" x14ac:dyDescent="0.25">
      <c r="B875" s="6" t="s">
        <v>110</v>
      </c>
      <c r="C875" s="3">
        <v>89.1875</v>
      </c>
      <c r="D875" s="3">
        <v>10.59375</v>
      </c>
      <c r="E875" s="3">
        <v>34</v>
      </c>
      <c r="F875" s="3"/>
      <c r="G875" s="3"/>
      <c r="H875" s="3">
        <f t="shared" si="37"/>
        <v>49.09375</v>
      </c>
      <c r="I875" s="3">
        <f t="shared" si="38"/>
        <v>40.09375</v>
      </c>
      <c r="J875" s="2" t="s">
        <v>13</v>
      </c>
      <c r="K875" s="6" t="s">
        <v>125</v>
      </c>
      <c r="L875" s="6" t="s">
        <v>133</v>
      </c>
      <c r="M875" s="6" t="s">
        <v>134</v>
      </c>
    </row>
    <row r="876" spans="2:13" x14ac:dyDescent="0.25">
      <c r="B876" s="6" t="s">
        <v>110</v>
      </c>
      <c r="C876" s="3">
        <v>90.1875</v>
      </c>
      <c r="D876" s="3">
        <v>10.59375</v>
      </c>
      <c r="E876" s="3">
        <v>34.5</v>
      </c>
      <c r="F876" s="3"/>
      <c r="G876" s="3"/>
      <c r="H876" s="3">
        <f t="shared" si="37"/>
        <v>50.09375</v>
      </c>
      <c r="I876" s="3">
        <f t="shared" si="38"/>
        <v>40.09375</v>
      </c>
      <c r="J876" s="2" t="s">
        <v>13</v>
      </c>
      <c r="K876" s="6" t="s">
        <v>125</v>
      </c>
      <c r="L876" s="6" t="s">
        <v>133</v>
      </c>
      <c r="M876" s="6" t="s">
        <v>134</v>
      </c>
    </row>
    <row r="877" spans="2:13" x14ac:dyDescent="0.25">
      <c r="B877" s="6" t="s">
        <v>110</v>
      </c>
      <c r="C877" s="3">
        <v>91.1875</v>
      </c>
      <c r="D877" s="3">
        <v>10.59375</v>
      </c>
      <c r="E877" s="3">
        <v>35</v>
      </c>
      <c r="F877" s="3"/>
      <c r="G877" s="3"/>
      <c r="H877" s="3">
        <f t="shared" si="37"/>
        <v>51.09375</v>
      </c>
      <c r="I877" s="3">
        <f t="shared" si="38"/>
        <v>40.09375</v>
      </c>
      <c r="J877" s="2" t="s">
        <v>13</v>
      </c>
      <c r="K877" s="6" t="s">
        <v>125</v>
      </c>
      <c r="L877" s="6" t="s">
        <v>133</v>
      </c>
      <c r="M877" s="6" t="s">
        <v>134</v>
      </c>
    </row>
    <row r="878" spans="2:13" x14ac:dyDescent="0.25">
      <c r="B878" s="6" t="s">
        <v>110</v>
      </c>
      <c r="C878" s="3">
        <v>92.1875</v>
      </c>
      <c r="D878" s="3">
        <v>10.59375</v>
      </c>
      <c r="E878" s="3">
        <v>35.5</v>
      </c>
      <c r="F878" s="3"/>
      <c r="G878" s="3"/>
      <c r="H878" s="3">
        <f t="shared" si="37"/>
        <v>52.09375</v>
      </c>
      <c r="I878" s="3">
        <f t="shared" si="38"/>
        <v>40.09375</v>
      </c>
      <c r="J878" s="2" t="s">
        <v>13</v>
      </c>
      <c r="K878" s="6" t="s">
        <v>125</v>
      </c>
      <c r="L878" s="6" t="s">
        <v>133</v>
      </c>
      <c r="M878" s="6" t="s">
        <v>134</v>
      </c>
    </row>
    <row r="879" spans="2:13" x14ac:dyDescent="0.25">
      <c r="B879" s="6" t="s">
        <v>110</v>
      </c>
      <c r="C879" s="3">
        <v>93.1875</v>
      </c>
      <c r="D879" s="3">
        <v>10.59375</v>
      </c>
      <c r="E879" s="3">
        <v>36</v>
      </c>
      <c r="F879" s="3"/>
      <c r="G879" s="3"/>
      <c r="H879" s="3">
        <f t="shared" si="37"/>
        <v>53.09375</v>
      </c>
      <c r="I879" s="3">
        <f t="shared" si="38"/>
        <v>40.09375</v>
      </c>
      <c r="J879" s="2" t="s">
        <v>13</v>
      </c>
      <c r="K879" s="6" t="s">
        <v>125</v>
      </c>
      <c r="L879" s="6" t="s">
        <v>133</v>
      </c>
      <c r="M879" s="6" t="s">
        <v>134</v>
      </c>
    </row>
    <row r="880" spans="2:13" x14ac:dyDescent="0.25">
      <c r="B880" s="6" t="s">
        <v>110</v>
      </c>
      <c r="C880" s="3">
        <v>94.1875</v>
      </c>
      <c r="D880" s="3">
        <v>10.59375</v>
      </c>
      <c r="E880" s="3">
        <v>36.5</v>
      </c>
      <c r="F880" s="3"/>
      <c r="G880" s="3"/>
      <c r="H880" s="3">
        <f t="shared" si="37"/>
        <v>54.09375</v>
      </c>
      <c r="I880" s="3">
        <f t="shared" si="38"/>
        <v>40.09375</v>
      </c>
      <c r="J880" s="2" t="s">
        <v>13</v>
      </c>
      <c r="K880" s="6" t="s">
        <v>125</v>
      </c>
      <c r="L880" s="6" t="s">
        <v>133</v>
      </c>
      <c r="M880" s="6" t="s">
        <v>134</v>
      </c>
    </row>
    <row r="881" spans="2:13" x14ac:dyDescent="0.25">
      <c r="B881" s="6" t="s">
        <v>110</v>
      </c>
      <c r="C881" s="3">
        <v>95.1875</v>
      </c>
      <c r="D881" s="3">
        <v>10.59375</v>
      </c>
      <c r="E881" s="3">
        <v>37</v>
      </c>
      <c r="F881" s="3"/>
      <c r="G881" s="3"/>
      <c r="H881" s="3">
        <f t="shared" si="37"/>
        <v>55.09375</v>
      </c>
      <c r="I881" s="3">
        <f t="shared" si="38"/>
        <v>40.09375</v>
      </c>
      <c r="J881" s="2" t="s">
        <v>13</v>
      </c>
      <c r="K881" s="6" t="s">
        <v>125</v>
      </c>
      <c r="L881" s="6" t="s">
        <v>133</v>
      </c>
      <c r="M881" s="6" t="s">
        <v>134</v>
      </c>
    </row>
    <row r="882" spans="2:13" x14ac:dyDescent="0.25">
      <c r="B882" s="6" t="s">
        <v>110</v>
      </c>
      <c r="C882" s="3">
        <v>96.1875</v>
      </c>
      <c r="D882" s="3">
        <v>10.59375</v>
      </c>
      <c r="E882" s="3">
        <v>37.5</v>
      </c>
      <c r="F882" s="3"/>
      <c r="G882" s="3"/>
      <c r="H882" s="3">
        <f t="shared" si="37"/>
        <v>56.09375</v>
      </c>
      <c r="I882" s="3">
        <f t="shared" si="38"/>
        <v>40.09375</v>
      </c>
      <c r="J882" s="2" t="s">
        <v>13</v>
      </c>
      <c r="K882" s="6" t="s">
        <v>125</v>
      </c>
      <c r="L882" s="6" t="s">
        <v>133</v>
      </c>
      <c r="M882" s="6" t="s">
        <v>134</v>
      </c>
    </row>
    <row r="883" spans="2:13" x14ac:dyDescent="0.25">
      <c r="B883" s="6" t="s">
        <v>110</v>
      </c>
      <c r="C883" s="3">
        <v>97.1875</v>
      </c>
      <c r="D883" s="3">
        <v>10.59375</v>
      </c>
      <c r="E883" s="3">
        <v>38</v>
      </c>
      <c r="F883" s="3"/>
      <c r="G883" s="3"/>
      <c r="H883" s="3">
        <f t="shared" si="37"/>
        <v>57.09375</v>
      </c>
      <c r="I883" s="3">
        <f t="shared" si="38"/>
        <v>40.09375</v>
      </c>
      <c r="J883" s="2" t="s">
        <v>13</v>
      </c>
      <c r="K883" s="6" t="s">
        <v>125</v>
      </c>
      <c r="L883" s="6" t="s">
        <v>133</v>
      </c>
      <c r="M883" s="6" t="s">
        <v>134</v>
      </c>
    </row>
    <row r="884" spans="2:13" x14ac:dyDescent="0.25">
      <c r="B884" s="6" t="s">
        <v>110</v>
      </c>
      <c r="C884" s="3">
        <v>98.1875</v>
      </c>
      <c r="D884" s="3">
        <v>10.59375</v>
      </c>
      <c r="E884" s="3">
        <v>38.5</v>
      </c>
      <c r="F884" s="3"/>
      <c r="G884" s="3"/>
      <c r="H884" s="3">
        <f t="shared" si="37"/>
        <v>58.09375</v>
      </c>
      <c r="I884" s="3">
        <f t="shared" si="38"/>
        <v>40.09375</v>
      </c>
      <c r="J884" s="2" t="s">
        <v>13</v>
      </c>
      <c r="K884" s="6" t="s">
        <v>125</v>
      </c>
      <c r="L884" s="6" t="s">
        <v>133</v>
      </c>
      <c r="M884" s="6" t="s">
        <v>134</v>
      </c>
    </row>
    <row r="885" spans="2:13" x14ac:dyDescent="0.25">
      <c r="B885" s="6" t="s">
        <v>110</v>
      </c>
      <c r="C885" s="3">
        <v>99.1875</v>
      </c>
      <c r="D885" s="3">
        <v>10.59375</v>
      </c>
      <c r="E885" s="3">
        <v>39</v>
      </c>
      <c r="F885" s="3"/>
      <c r="G885" s="3"/>
      <c r="H885" s="3">
        <f t="shared" si="37"/>
        <v>59.09375</v>
      </c>
      <c r="I885" s="3">
        <f t="shared" si="38"/>
        <v>40.09375</v>
      </c>
      <c r="J885" s="2" t="s">
        <v>13</v>
      </c>
      <c r="K885" s="6" t="s">
        <v>125</v>
      </c>
      <c r="L885" s="6" t="s">
        <v>133</v>
      </c>
      <c r="M885" s="6" t="s">
        <v>134</v>
      </c>
    </row>
    <row r="886" spans="2:13" x14ac:dyDescent="0.25">
      <c r="B886" s="6" t="s">
        <v>110</v>
      </c>
      <c r="C886" s="3">
        <v>100.1875</v>
      </c>
      <c r="D886" s="3">
        <v>10.59375</v>
      </c>
      <c r="E886" s="3">
        <v>39.5</v>
      </c>
      <c r="F886" s="3"/>
      <c r="G886" s="3"/>
      <c r="H886" s="3">
        <f t="shared" si="37"/>
        <v>60.09375</v>
      </c>
      <c r="I886" s="3">
        <f t="shared" si="38"/>
        <v>40.09375</v>
      </c>
      <c r="J886" s="2" t="s">
        <v>13</v>
      </c>
      <c r="K886" s="6" t="s">
        <v>125</v>
      </c>
      <c r="L886" s="6" t="s">
        <v>133</v>
      </c>
      <c r="M886" s="6" t="s">
        <v>134</v>
      </c>
    </row>
    <row r="887" spans="2:13" x14ac:dyDescent="0.25">
      <c r="B887" s="6" t="s">
        <v>110</v>
      </c>
      <c r="C887" s="3">
        <v>101.1875</v>
      </c>
      <c r="D887" s="3">
        <v>10.59375</v>
      </c>
      <c r="E887" s="3">
        <v>40</v>
      </c>
      <c r="F887" s="3"/>
      <c r="G887" s="3"/>
      <c r="H887" s="3">
        <f t="shared" ref="H887:H906" si="39">C887-40.09375</f>
        <v>61.09375</v>
      </c>
      <c r="I887" s="3">
        <f t="shared" si="38"/>
        <v>40.09375</v>
      </c>
      <c r="J887" s="2" t="s">
        <v>13</v>
      </c>
      <c r="K887" s="6" t="s">
        <v>125</v>
      </c>
      <c r="L887" s="6" t="s">
        <v>133</v>
      </c>
      <c r="M887" s="6" t="s">
        <v>134</v>
      </c>
    </row>
    <row r="888" spans="2:13" x14ac:dyDescent="0.25">
      <c r="B888" s="6" t="s">
        <v>110</v>
      </c>
      <c r="C888" s="3">
        <v>102.1875</v>
      </c>
      <c r="D888" s="3">
        <v>10.59375</v>
      </c>
      <c r="E888" s="3">
        <v>40.5</v>
      </c>
      <c r="F888" s="3"/>
      <c r="G888" s="3"/>
      <c r="H888" s="3">
        <f t="shared" si="39"/>
        <v>62.09375</v>
      </c>
      <c r="I888" s="3">
        <f t="shared" si="38"/>
        <v>40.09375</v>
      </c>
      <c r="J888" s="2" t="s">
        <v>13</v>
      </c>
      <c r="K888" s="6" t="s">
        <v>125</v>
      </c>
      <c r="L888" s="6" t="s">
        <v>133</v>
      </c>
      <c r="M888" s="6" t="s">
        <v>134</v>
      </c>
    </row>
    <row r="889" spans="2:13" x14ac:dyDescent="0.25">
      <c r="B889" s="6" t="s">
        <v>110</v>
      </c>
      <c r="C889" s="3">
        <v>103.1875</v>
      </c>
      <c r="D889" s="3">
        <v>10.59375</v>
      </c>
      <c r="E889" s="3">
        <v>41</v>
      </c>
      <c r="F889" s="3"/>
      <c r="G889" s="3"/>
      <c r="H889" s="3">
        <f t="shared" si="39"/>
        <v>63.09375</v>
      </c>
      <c r="I889" s="3">
        <f t="shared" si="38"/>
        <v>40.09375</v>
      </c>
      <c r="J889" s="2" t="s">
        <v>13</v>
      </c>
      <c r="K889" s="6" t="s">
        <v>125</v>
      </c>
      <c r="L889" s="6" t="s">
        <v>133</v>
      </c>
      <c r="M889" s="6" t="s">
        <v>134</v>
      </c>
    </row>
    <row r="890" spans="2:13" x14ac:dyDescent="0.25">
      <c r="B890" s="6" t="s">
        <v>110</v>
      </c>
      <c r="C890" s="3">
        <v>104.1875</v>
      </c>
      <c r="D890" s="3">
        <v>10.59375</v>
      </c>
      <c r="E890" s="3">
        <v>41.5</v>
      </c>
      <c r="F890" s="3"/>
      <c r="G890" s="3"/>
      <c r="H890" s="3">
        <f t="shared" si="39"/>
        <v>64.09375</v>
      </c>
      <c r="I890" s="3">
        <f t="shared" si="38"/>
        <v>40.09375</v>
      </c>
      <c r="J890" s="2" t="s">
        <v>13</v>
      </c>
      <c r="K890" s="6" t="s">
        <v>125</v>
      </c>
      <c r="L890" s="6" t="s">
        <v>133</v>
      </c>
      <c r="M890" s="6" t="s">
        <v>134</v>
      </c>
    </row>
    <row r="891" spans="2:13" x14ac:dyDescent="0.25">
      <c r="B891" s="6" t="s">
        <v>110</v>
      </c>
      <c r="C891" s="3">
        <v>105.1875</v>
      </c>
      <c r="D891" s="3">
        <v>10.59375</v>
      </c>
      <c r="E891" s="3">
        <v>42</v>
      </c>
      <c r="F891" s="3"/>
      <c r="G891" s="3"/>
      <c r="H891" s="3">
        <f t="shared" si="39"/>
        <v>65.09375</v>
      </c>
      <c r="I891" s="3">
        <f t="shared" si="38"/>
        <v>40.09375</v>
      </c>
      <c r="J891" s="2" t="s">
        <v>13</v>
      </c>
      <c r="K891" s="6" t="s">
        <v>125</v>
      </c>
      <c r="L891" s="6" t="s">
        <v>133</v>
      </c>
      <c r="M891" s="6" t="s">
        <v>134</v>
      </c>
    </row>
    <row r="892" spans="2:13" x14ac:dyDescent="0.25">
      <c r="B892" s="6" t="s">
        <v>110</v>
      </c>
      <c r="C892" s="3">
        <v>106.1875</v>
      </c>
      <c r="D892" s="3">
        <v>10.59375</v>
      </c>
      <c r="E892" s="3">
        <v>42.5</v>
      </c>
      <c r="F892" s="3"/>
      <c r="G892" s="3"/>
      <c r="H892" s="3">
        <f t="shared" si="39"/>
        <v>66.09375</v>
      </c>
      <c r="I892" s="3">
        <f t="shared" si="38"/>
        <v>40.09375</v>
      </c>
      <c r="J892" s="2" t="s">
        <v>13</v>
      </c>
      <c r="K892" s="6" t="s">
        <v>125</v>
      </c>
      <c r="L892" s="6" t="s">
        <v>133</v>
      </c>
      <c r="M892" s="6" t="s">
        <v>134</v>
      </c>
    </row>
    <row r="893" spans="2:13" x14ac:dyDescent="0.25">
      <c r="B893" s="6" t="s">
        <v>110</v>
      </c>
      <c r="C893" s="3">
        <v>107.1875</v>
      </c>
      <c r="D893" s="3">
        <v>10.59375</v>
      </c>
      <c r="E893" s="3">
        <v>43</v>
      </c>
      <c r="F893" s="3"/>
      <c r="G893" s="3"/>
      <c r="H893" s="3">
        <f t="shared" si="39"/>
        <v>67.09375</v>
      </c>
      <c r="I893" s="3">
        <f t="shared" si="38"/>
        <v>40.09375</v>
      </c>
      <c r="J893" s="2" t="s">
        <v>13</v>
      </c>
      <c r="K893" s="6" t="s">
        <v>125</v>
      </c>
      <c r="L893" s="6" t="s">
        <v>133</v>
      </c>
      <c r="M893" s="6" t="s">
        <v>134</v>
      </c>
    </row>
    <row r="894" spans="2:13" x14ac:dyDescent="0.25">
      <c r="B894" s="6" t="s">
        <v>110</v>
      </c>
      <c r="C894" s="3">
        <v>108.1875</v>
      </c>
      <c r="D894" s="3">
        <v>10.59375</v>
      </c>
      <c r="E894" s="3">
        <v>43.5</v>
      </c>
      <c r="F894" s="3"/>
      <c r="G894" s="3"/>
      <c r="H894" s="3">
        <f t="shared" si="39"/>
        <v>68.09375</v>
      </c>
      <c r="I894" s="3">
        <f t="shared" si="38"/>
        <v>40.09375</v>
      </c>
      <c r="J894" s="2" t="s">
        <v>13</v>
      </c>
      <c r="K894" s="6" t="s">
        <v>125</v>
      </c>
      <c r="L894" s="6" t="s">
        <v>133</v>
      </c>
      <c r="M894" s="6" t="s">
        <v>134</v>
      </c>
    </row>
    <row r="895" spans="2:13" x14ac:dyDescent="0.25">
      <c r="B895" s="6" t="s">
        <v>110</v>
      </c>
      <c r="C895" s="3">
        <v>109.1875</v>
      </c>
      <c r="D895" s="3">
        <v>10.59375</v>
      </c>
      <c r="E895" s="3">
        <v>44</v>
      </c>
      <c r="F895" s="3"/>
      <c r="G895" s="3"/>
      <c r="H895" s="3">
        <f t="shared" si="39"/>
        <v>69.09375</v>
      </c>
      <c r="I895" s="3">
        <f t="shared" si="38"/>
        <v>40.09375</v>
      </c>
      <c r="J895" s="2" t="s">
        <v>13</v>
      </c>
      <c r="K895" s="6" t="s">
        <v>125</v>
      </c>
      <c r="L895" s="6" t="s">
        <v>133</v>
      </c>
      <c r="M895" s="6" t="s">
        <v>134</v>
      </c>
    </row>
    <row r="896" spans="2:13" x14ac:dyDescent="0.25">
      <c r="B896" s="6" t="s">
        <v>110</v>
      </c>
      <c r="C896" s="3">
        <v>110.1875</v>
      </c>
      <c r="D896" s="3">
        <v>10.59375</v>
      </c>
      <c r="E896" s="3">
        <v>44.5</v>
      </c>
      <c r="F896" s="3"/>
      <c r="G896" s="3"/>
      <c r="H896" s="3">
        <f t="shared" si="39"/>
        <v>70.09375</v>
      </c>
      <c r="I896" s="3">
        <f t="shared" ref="I896:I906" si="40">C896-H896</f>
        <v>40.09375</v>
      </c>
      <c r="J896" s="2" t="s">
        <v>13</v>
      </c>
      <c r="K896" s="6" t="s">
        <v>125</v>
      </c>
      <c r="L896" s="6" t="s">
        <v>133</v>
      </c>
      <c r="M896" s="6" t="s">
        <v>134</v>
      </c>
    </row>
    <row r="897" spans="2:13" x14ac:dyDescent="0.25">
      <c r="B897" s="6" t="s">
        <v>110</v>
      </c>
      <c r="C897" s="3">
        <v>111.1875</v>
      </c>
      <c r="D897" s="3">
        <v>10.59375</v>
      </c>
      <c r="E897" s="3">
        <v>45</v>
      </c>
      <c r="F897" s="3"/>
      <c r="G897" s="3"/>
      <c r="H897" s="3">
        <f t="shared" si="39"/>
        <v>71.09375</v>
      </c>
      <c r="I897" s="3">
        <f t="shared" si="40"/>
        <v>40.09375</v>
      </c>
      <c r="J897" s="2" t="s">
        <v>13</v>
      </c>
      <c r="K897" s="6" t="s">
        <v>125</v>
      </c>
      <c r="L897" s="6" t="s">
        <v>133</v>
      </c>
      <c r="M897" s="6" t="s">
        <v>134</v>
      </c>
    </row>
    <row r="898" spans="2:13" x14ac:dyDescent="0.25">
      <c r="B898" s="6" t="s">
        <v>110</v>
      </c>
      <c r="C898" s="3">
        <v>112.1875</v>
      </c>
      <c r="D898" s="3">
        <v>10.59375</v>
      </c>
      <c r="E898" s="3">
        <v>45.5</v>
      </c>
      <c r="F898" s="3"/>
      <c r="G898" s="3"/>
      <c r="H898" s="3">
        <f t="shared" si="39"/>
        <v>72.09375</v>
      </c>
      <c r="I898" s="3">
        <f t="shared" si="40"/>
        <v>40.09375</v>
      </c>
      <c r="J898" s="2" t="s">
        <v>13</v>
      </c>
      <c r="K898" s="6" t="s">
        <v>125</v>
      </c>
      <c r="L898" s="6" t="s">
        <v>133</v>
      </c>
      <c r="M898" s="6" t="s">
        <v>134</v>
      </c>
    </row>
    <row r="899" spans="2:13" x14ac:dyDescent="0.25">
      <c r="B899" s="6" t="s">
        <v>110</v>
      </c>
      <c r="C899" s="3">
        <v>113.1875</v>
      </c>
      <c r="D899" s="3">
        <v>10.59375</v>
      </c>
      <c r="E899" s="3">
        <v>46</v>
      </c>
      <c r="F899" s="3"/>
      <c r="G899" s="3"/>
      <c r="H899" s="3">
        <f t="shared" si="39"/>
        <v>73.09375</v>
      </c>
      <c r="I899" s="3">
        <f t="shared" si="40"/>
        <v>40.09375</v>
      </c>
      <c r="J899" s="2" t="s">
        <v>13</v>
      </c>
      <c r="K899" s="6" t="s">
        <v>125</v>
      </c>
      <c r="L899" s="6" t="s">
        <v>133</v>
      </c>
      <c r="M899" s="6" t="s">
        <v>134</v>
      </c>
    </row>
    <row r="900" spans="2:13" x14ac:dyDescent="0.25">
      <c r="B900" s="6" t="s">
        <v>110</v>
      </c>
      <c r="C900" s="3">
        <v>114.1875</v>
      </c>
      <c r="D900" s="3">
        <v>10.59375</v>
      </c>
      <c r="E900" s="3">
        <v>46.5</v>
      </c>
      <c r="F900" s="3"/>
      <c r="G900" s="3"/>
      <c r="H900" s="3">
        <f t="shared" si="39"/>
        <v>74.09375</v>
      </c>
      <c r="I900" s="3">
        <f t="shared" si="40"/>
        <v>40.09375</v>
      </c>
      <c r="J900" s="2" t="s">
        <v>13</v>
      </c>
      <c r="K900" s="6" t="s">
        <v>125</v>
      </c>
      <c r="L900" s="6" t="s">
        <v>133</v>
      </c>
      <c r="M900" s="6" t="s">
        <v>134</v>
      </c>
    </row>
    <row r="901" spans="2:13" x14ac:dyDescent="0.25">
      <c r="B901" s="6" t="s">
        <v>110</v>
      </c>
      <c r="C901" s="3">
        <v>115.1875</v>
      </c>
      <c r="D901" s="3">
        <v>10.59375</v>
      </c>
      <c r="E901" s="3">
        <v>47</v>
      </c>
      <c r="F901" s="3"/>
      <c r="G901" s="3"/>
      <c r="H901" s="3">
        <f t="shared" si="39"/>
        <v>75.09375</v>
      </c>
      <c r="I901" s="3">
        <f t="shared" si="40"/>
        <v>40.09375</v>
      </c>
      <c r="J901" s="2" t="s">
        <v>13</v>
      </c>
      <c r="K901" s="6" t="s">
        <v>125</v>
      </c>
      <c r="L901" s="6" t="s">
        <v>133</v>
      </c>
      <c r="M901" s="6" t="s">
        <v>134</v>
      </c>
    </row>
    <row r="902" spans="2:13" x14ac:dyDescent="0.25">
      <c r="B902" s="6" t="s">
        <v>110</v>
      </c>
      <c r="C902" s="3">
        <v>116.1875</v>
      </c>
      <c r="D902" s="3">
        <v>10.59375</v>
      </c>
      <c r="E902" s="3">
        <v>47.5</v>
      </c>
      <c r="F902" s="3"/>
      <c r="G902" s="3"/>
      <c r="H902" s="3">
        <f t="shared" si="39"/>
        <v>76.09375</v>
      </c>
      <c r="I902" s="3">
        <f t="shared" si="40"/>
        <v>40.09375</v>
      </c>
      <c r="J902" s="2" t="s">
        <v>13</v>
      </c>
      <c r="K902" s="6" t="s">
        <v>125</v>
      </c>
      <c r="L902" s="6" t="s">
        <v>133</v>
      </c>
      <c r="M902" s="6" t="s">
        <v>134</v>
      </c>
    </row>
    <row r="903" spans="2:13" x14ac:dyDescent="0.25">
      <c r="B903" s="6" t="s">
        <v>110</v>
      </c>
      <c r="C903" s="3">
        <v>117.1875</v>
      </c>
      <c r="D903" s="3">
        <v>10.59375</v>
      </c>
      <c r="E903" s="3">
        <v>48</v>
      </c>
      <c r="F903" s="3"/>
      <c r="G903" s="3"/>
      <c r="H903" s="3">
        <f t="shared" si="39"/>
        <v>77.09375</v>
      </c>
      <c r="I903" s="3">
        <f t="shared" si="40"/>
        <v>40.09375</v>
      </c>
      <c r="J903" s="2" t="s">
        <v>13</v>
      </c>
      <c r="K903" s="6" t="s">
        <v>125</v>
      </c>
      <c r="L903" s="6" t="s">
        <v>133</v>
      </c>
      <c r="M903" s="6" t="s">
        <v>134</v>
      </c>
    </row>
    <row r="904" spans="2:13" x14ac:dyDescent="0.25">
      <c r="B904" s="6" t="s">
        <v>110</v>
      </c>
      <c r="C904" s="3">
        <v>118.1875</v>
      </c>
      <c r="D904" s="3">
        <v>10.59375</v>
      </c>
      <c r="E904" s="3">
        <v>48.5</v>
      </c>
      <c r="F904" s="3"/>
      <c r="G904" s="3"/>
      <c r="H904" s="3">
        <f t="shared" si="39"/>
        <v>78.09375</v>
      </c>
      <c r="I904" s="3">
        <f t="shared" si="40"/>
        <v>40.09375</v>
      </c>
      <c r="J904" s="2" t="s">
        <v>13</v>
      </c>
      <c r="K904" s="6" t="s">
        <v>125</v>
      </c>
      <c r="L904" s="6" t="s">
        <v>133</v>
      </c>
      <c r="M904" s="6" t="s">
        <v>134</v>
      </c>
    </row>
    <row r="905" spans="2:13" x14ac:dyDescent="0.25">
      <c r="B905" s="6" t="s">
        <v>110</v>
      </c>
      <c r="C905" s="3">
        <v>119.1875</v>
      </c>
      <c r="D905" s="3">
        <v>10.59375</v>
      </c>
      <c r="E905" s="3">
        <v>49</v>
      </c>
      <c r="F905" s="3"/>
      <c r="G905" s="3"/>
      <c r="H905" s="3">
        <f t="shared" si="39"/>
        <v>79.09375</v>
      </c>
      <c r="I905" s="3">
        <f t="shared" si="40"/>
        <v>40.09375</v>
      </c>
      <c r="J905" s="2" t="s">
        <v>13</v>
      </c>
      <c r="K905" s="6" t="s">
        <v>125</v>
      </c>
      <c r="L905" s="6" t="s">
        <v>133</v>
      </c>
      <c r="M905" s="6" t="s">
        <v>134</v>
      </c>
    </row>
    <row r="906" spans="2:13" x14ac:dyDescent="0.25">
      <c r="B906" s="6" t="s">
        <v>110</v>
      </c>
      <c r="C906" s="3">
        <v>120.1875</v>
      </c>
      <c r="D906" s="3">
        <v>10.59375</v>
      </c>
      <c r="E906" s="3">
        <v>49.5</v>
      </c>
      <c r="F906" s="3"/>
      <c r="G906" s="3"/>
      <c r="H906" s="3">
        <f t="shared" si="39"/>
        <v>80.09375</v>
      </c>
      <c r="I906" s="3">
        <f t="shared" si="40"/>
        <v>40.09375</v>
      </c>
      <c r="J906" s="2" t="s">
        <v>13</v>
      </c>
      <c r="K906" s="6" t="s">
        <v>125</v>
      </c>
      <c r="L906" s="6" t="s">
        <v>133</v>
      </c>
      <c r="M906" s="6" t="s">
        <v>134</v>
      </c>
    </row>
    <row r="907" spans="2:13" x14ac:dyDescent="0.25">
      <c r="B907" s="6">
        <v>350</v>
      </c>
      <c r="C907" s="3">
        <v>60.1875</v>
      </c>
      <c r="D907" s="3">
        <v>10.84375</v>
      </c>
      <c r="E907" s="3">
        <v>19.25</v>
      </c>
      <c r="F907" s="3"/>
      <c r="G907" s="3"/>
      <c r="H907" s="3">
        <f t="shared" si="37"/>
        <v>20.09375</v>
      </c>
      <c r="I907" s="3">
        <f t="shared" si="38"/>
        <v>40.09375</v>
      </c>
      <c r="J907" s="2" t="s">
        <v>13</v>
      </c>
      <c r="K907" s="6" t="s">
        <v>126</v>
      </c>
      <c r="L907" s="6" t="s">
        <v>133</v>
      </c>
      <c r="M907" s="6" t="s">
        <v>134</v>
      </c>
    </row>
    <row r="908" spans="2:13" x14ac:dyDescent="0.25">
      <c r="B908" s="6">
        <v>350</v>
      </c>
      <c r="C908" s="3">
        <v>61.1875</v>
      </c>
      <c r="D908" s="3">
        <v>10.84375</v>
      </c>
      <c r="E908" s="3">
        <v>19.75</v>
      </c>
      <c r="F908" s="3"/>
      <c r="G908" s="3"/>
      <c r="H908" s="3">
        <f t="shared" si="37"/>
        <v>21.09375</v>
      </c>
      <c r="I908" s="3">
        <f t="shared" si="38"/>
        <v>40.09375</v>
      </c>
      <c r="J908" s="2" t="s">
        <v>13</v>
      </c>
      <c r="K908" s="6" t="s">
        <v>126</v>
      </c>
      <c r="L908" s="6" t="s">
        <v>133</v>
      </c>
      <c r="M908" s="6" t="s">
        <v>134</v>
      </c>
    </row>
    <row r="909" spans="2:13" x14ac:dyDescent="0.25">
      <c r="B909" s="6">
        <v>350</v>
      </c>
      <c r="C909" s="3">
        <v>62.1875</v>
      </c>
      <c r="D909" s="3">
        <v>10.84375</v>
      </c>
      <c r="E909" s="3">
        <v>20.25</v>
      </c>
      <c r="F909" s="3"/>
      <c r="G909" s="3"/>
      <c r="H909" s="3">
        <f t="shared" si="37"/>
        <v>22.09375</v>
      </c>
      <c r="I909" s="3">
        <f t="shared" si="38"/>
        <v>40.09375</v>
      </c>
      <c r="J909" s="2" t="s">
        <v>13</v>
      </c>
      <c r="K909" s="6" t="s">
        <v>126</v>
      </c>
      <c r="L909" s="6" t="s">
        <v>133</v>
      </c>
      <c r="M909" s="6" t="s">
        <v>134</v>
      </c>
    </row>
    <row r="910" spans="2:13" x14ac:dyDescent="0.25">
      <c r="B910" s="6">
        <v>350</v>
      </c>
      <c r="C910" s="3">
        <v>63.1875</v>
      </c>
      <c r="D910" s="3">
        <v>10.84375</v>
      </c>
      <c r="E910" s="3">
        <v>20.75</v>
      </c>
      <c r="F910" s="3"/>
      <c r="G910" s="3"/>
      <c r="H910" s="3">
        <f t="shared" si="37"/>
        <v>23.09375</v>
      </c>
      <c r="I910" s="3">
        <f t="shared" si="38"/>
        <v>40.09375</v>
      </c>
      <c r="J910" s="2" t="s">
        <v>13</v>
      </c>
      <c r="K910" s="6" t="s">
        <v>126</v>
      </c>
      <c r="L910" s="6" t="s">
        <v>133</v>
      </c>
      <c r="M910" s="6" t="s">
        <v>134</v>
      </c>
    </row>
    <row r="911" spans="2:13" x14ac:dyDescent="0.25">
      <c r="B911" s="6">
        <v>350</v>
      </c>
      <c r="C911" s="3">
        <v>64.1875</v>
      </c>
      <c r="D911" s="3">
        <v>10.84375</v>
      </c>
      <c r="E911" s="3">
        <v>21.25</v>
      </c>
      <c r="F911" s="3"/>
      <c r="G911" s="3"/>
      <c r="H911" s="3">
        <f t="shared" si="37"/>
        <v>24.09375</v>
      </c>
      <c r="I911" s="3">
        <f t="shared" si="38"/>
        <v>40.09375</v>
      </c>
      <c r="J911" s="2" t="s">
        <v>13</v>
      </c>
      <c r="K911" s="6" t="s">
        <v>126</v>
      </c>
      <c r="L911" s="6" t="s">
        <v>133</v>
      </c>
      <c r="M911" s="6" t="s">
        <v>134</v>
      </c>
    </row>
    <row r="912" spans="2:13" x14ac:dyDescent="0.25">
      <c r="B912" s="6">
        <v>350</v>
      </c>
      <c r="C912" s="3">
        <v>65.1875</v>
      </c>
      <c r="D912" s="3">
        <v>10.84375</v>
      </c>
      <c r="E912" s="3">
        <v>21.75</v>
      </c>
      <c r="F912" s="3"/>
      <c r="G912" s="3"/>
      <c r="H912" s="3">
        <f t="shared" si="37"/>
        <v>25.09375</v>
      </c>
      <c r="I912" s="3">
        <f t="shared" si="38"/>
        <v>40.09375</v>
      </c>
      <c r="J912" s="2" t="s">
        <v>13</v>
      </c>
      <c r="K912" s="6" t="s">
        <v>126</v>
      </c>
      <c r="L912" s="6" t="s">
        <v>133</v>
      </c>
      <c r="M912" s="6" t="s">
        <v>134</v>
      </c>
    </row>
    <row r="913" spans="2:13" x14ac:dyDescent="0.25">
      <c r="B913" s="6">
        <v>350</v>
      </c>
      <c r="C913" s="3">
        <v>66.1875</v>
      </c>
      <c r="D913" s="3">
        <v>10.84375</v>
      </c>
      <c r="E913" s="3">
        <v>22.25</v>
      </c>
      <c r="F913" s="3"/>
      <c r="G913" s="3"/>
      <c r="H913" s="3">
        <f t="shared" si="37"/>
        <v>26.09375</v>
      </c>
      <c r="I913" s="3">
        <f t="shared" si="38"/>
        <v>40.09375</v>
      </c>
      <c r="J913" s="2" t="s">
        <v>13</v>
      </c>
      <c r="K913" s="6" t="s">
        <v>126</v>
      </c>
      <c r="L913" s="6" t="s">
        <v>133</v>
      </c>
      <c r="M913" s="6" t="s">
        <v>134</v>
      </c>
    </row>
    <row r="914" spans="2:13" x14ac:dyDescent="0.25">
      <c r="B914" s="6">
        <v>350</v>
      </c>
      <c r="C914" s="3">
        <v>67.1875</v>
      </c>
      <c r="D914" s="3">
        <v>10.84375</v>
      </c>
      <c r="E914" s="3">
        <v>22.75</v>
      </c>
      <c r="F914" s="3"/>
      <c r="G914" s="3"/>
      <c r="H914" s="3">
        <f t="shared" si="37"/>
        <v>27.09375</v>
      </c>
      <c r="I914" s="3">
        <f t="shared" si="38"/>
        <v>40.09375</v>
      </c>
      <c r="J914" s="2" t="s">
        <v>13</v>
      </c>
      <c r="K914" s="6" t="s">
        <v>126</v>
      </c>
      <c r="L914" s="6" t="s">
        <v>133</v>
      </c>
      <c r="M914" s="6" t="s">
        <v>134</v>
      </c>
    </row>
    <row r="915" spans="2:13" x14ac:dyDescent="0.25">
      <c r="B915" s="6">
        <v>350</v>
      </c>
      <c r="C915" s="3">
        <v>68.1875</v>
      </c>
      <c r="D915" s="3">
        <v>10.84375</v>
      </c>
      <c r="E915" s="3">
        <v>23.25</v>
      </c>
      <c r="F915" s="3"/>
      <c r="G915" s="3"/>
      <c r="H915" s="3">
        <f t="shared" si="37"/>
        <v>28.09375</v>
      </c>
      <c r="I915" s="3">
        <f t="shared" si="38"/>
        <v>40.09375</v>
      </c>
      <c r="J915" s="2" t="s">
        <v>13</v>
      </c>
      <c r="K915" s="6" t="s">
        <v>126</v>
      </c>
      <c r="L915" s="6" t="s">
        <v>133</v>
      </c>
      <c r="M915" s="6" t="s">
        <v>134</v>
      </c>
    </row>
    <row r="916" spans="2:13" x14ac:dyDescent="0.25">
      <c r="B916" s="6">
        <v>350</v>
      </c>
      <c r="C916" s="3">
        <v>69.1875</v>
      </c>
      <c r="D916" s="3">
        <v>10.84375</v>
      </c>
      <c r="E916" s="3">
        <v>23.75</v>
      </c>
      <c r="F916" s="3"/>
      <c r="G916" s="3"/>
      <c r="H916" s="3">
        <f t="shared" si="37"/>
        <v>29.09375</v>
      </c>
      <c r="I916" s="3">
        <f t="shared" si="38"/>
        <v>40.09375</v>
      </c>
      <c r="J916" s="2" t="s">
        <v>13</v>
      </c>
      <c r="K916" s="6" t="s">
        <v>126</v>
      </c>
      <c r="L916" s="6" t="s">
        <v>133</v>
      </c>
      <c r="M916" s="6" t="s">
        <v>134</v>
      </c>
    </row>
    <row r="917" spans="2:13" x14ac:dyDescent="0.25">
      <c r="B917" s="6">
        <v>350</v>
      </c>
      <c r="C917" s="3">
        <v>70.1875</v>
      </c>
      <c r="D917" s="3">
        <v>10.84375</v>
      </c>
      <c r="E917" s="3">
        <v>24.25</v>
      </c>
      <c r="F917" s="3"/>
      <c r="G917" s="3"/>
      <c r="H917" s="3">
        <f t="shared" si="37"/>
        <v>30.09375</v>
      </c>
      <c r="I917" s="3">
        <f t="shared" si="38"/>
        <v>40.09375</v>
      </c>
      <c r="J917" s="2" t="s">
        <v>13</v>
      </c>
      <c r="K917" s="6" t="s">
        <v>126</v>
      </c>
      <c r="L917" s="6" t="s">
        <v>133</v>
      </c>
      <c r="M917" s="6" t="s">
        <v>134</v>
      </c>
    </row>
    <row r="918" spans="2:13" x14ac:dyDescent="0.25">
      <c r="B918" s="6">
        <v>350</v>
      </c>
      <c r="C918" s="3">
        <v>71.1875</v>
      </c>
      <c r="D918" s="3">
        <v>10.84375</v>
      </c>
      <c r="E918" s="3">
        <v>24.75</v>
      </c>
      <c r="F918" s="3"/>
      <c r="G918" s="3"/>
      <c r="H918" s="3">
        <f t="shared" si="37"/>
        <v>31.09375</v>
      </c>
      <c r="I918" s="3">
        <f t="shared" si="38"/>
        <v>40.09375</v>
      </c>
      <c r="J918" s="2" t="s">
        <v>13</v>
      </c>
      <c r="K918" s="6" t="s">
        <v>126</v>
      </c>
      <c r="L918" s="6" t="s">
        <v>133</v>
      </c>
      <c r="M918" s="6" t="s">
        <v>134</v>
      </c>
    </row>
    <row r="919" spans="2:13" x14ac:dyDescent="0.25">
      <c r="B919" s="6">
        <v>350</v>
      </c>
      <c r="C919" s="3">
        <v>72.1875</v>
      </c>
      <c r="D919" s="3">
        <v>10.84375</v>
      </c>
      <c r="E919" s="3">
        <v>25.25</v>
      </c>
      <c r="F919" s="3"/>
      <c r="G919" s="3"/>
      <c r="H919" s="3">
        <f t="shared" si="37"/>
        <v>32.09375</v>
      </c>
      <c r="I919" s="3">
        <f t="shared" si="38"/>
        <v>40.09375</v>
      </c>
      <c r="J919" s="2" t="s">
        <v>13</v>
      </c>
      <c r="K919" s="6" t="s">
        <v>126</v>
      </c>
      <c r="L919" s="6" t="s">
        <v>133</v>
      </c>
      <c r="M919" s="6" t="s">
        <v>134</v>
      </c>
    </row>
    <row r="920" spans="2:13" x14ac:dyDescent="0.25">
      <c r="B920" s="6">
        <v>350</v>
      </c>
      <c r="C920" s="3">
        <v>73.1875</v>
      </c>
      <c r="D920" s="3">
        <v>10.84375</v>
      </c>
      <c r="E920" s="3">
        <v>25.75</v>
      </c>
      <c r="F920" s="3"/>
      <c r="G920" s="3"/>
      <c r="H920" s="3">
        <f t="shared" si="37"/>
        <v>33.09375</v>
      </c>
      <c r="I920" s="3">
        <f t="shared" si="38"/>
        <v>40.09375</v>
      </c>
      <c r="J920" s="2" t="s">
        <v>13</v>
      </c>
      <c r="K920" s="6" t="s">
        <v>126</v>
      </c>
      <c r="L920" s="6" t="s">
        <v>133</v>
      </c>
      <c r="M920" s="6" t="s">
        <v>134</v>
      </c>
    </row>
    <row r="921" spans="2:13" x14ac:dyDescent="0.25">
      <c r="B921" s="6">
        <v>350</v>
      </c>
      <c r="C921" s="3">
        <v>74.1875</v>
      </c>
      <c r="D921" s="3">
        <v>10.84375</v>
      </c>
      <c r="E921" s="3">
        <v>26.25</v>
      </c>
      <c r="F921" s="3"/>
      <c r="G921" s="3"/>
      <c r="H921" s="3">
        <f t="shared" si="37"/>
        <v>34.09375</v>
      </c>
      <c r="I921" s="3">
        <f t="shared" si="38"/>
        <v>40.09375</v>
      </c>
      <c r="J921" s="2" t="s">
        <v>13</v>
      </c>
      <c r="K921" s="6" t="s">
        <v>126</v>
      </c>
      <c r="L921" s="6" t="s">
        <v>133</v>
      </c>
      <c r="M921" s="6" t="s">
        <v>134</v>
      </c>
    </row>
    <row r="922" spans="2:13" x14ac:dyDescent="0.25">
      <c r="B922" s="6">
        <v>350</v>
      </c>
      <c r="C922" s="3">
        <v>75.1875</v>
      </c>
      <c r="D922" s="3">
        <v>10.84375</v>
      </c>
      <c r="E922" s="3">
        <v>26.75</v>
      </c>
      <c r="F922" s="3"/>
      <c r="G922" s="3"/>
      <c r="H922" s="3">
        <f t="shared" si="37"/>
        <v>35.09375</v>
      </c>
      <c r="I922" s="3">
        <f t="shared" si="38"/>
        <v>40.09375</v>
      </c>
      <c r="J922" s="2" t="s">
        <v>13</v>
      </c>
      <c r="K922" s="6" t="s">
        <v>126</v>
      </c>
      <c r="L922" s="6" t="s">
        <v>133</v>
      </c>
      <c r="M922" s="6" t="s">
        <v>134</v>
      </c>
    </row>
    <row r="923" spans="2:13" x14ac:dyDescent="0.25">
      <c r="B923" s="6">
        <v>350</v>
      </c>
      <c r="C923" s="3">
        <v>76.1875</v>
      </c>
      <c r="D923" s="3">
        <v>10.84375</v>
      </c>
      <c r="E923" s="3">
        <v>27.25</v>
      </c>
      <c r="F923" s="3"/>
      <c r="G923" s="3"/>
      <c r="H923" s="3">
        <f t="shared" si="37"/>
        <v>36.09375</v>
      </c>
      <c r="I923" s="3">
        <f t="shared" si="38"/>
        <v>40.09375</v>
      </c>
      <c r="J923" s="2" t="s">
        <v>13</v>
      </c>
      <c r="K923" s="6" t="s">
        <v>126</v>
      </c>
      <c r="L923" s="6" t="s">
        <v>133</v>
      </c>
      <c r="M923" s="6" t="s">
        <v>134</v>
      </c>
    </row>
    <row r="924" spans="2:13" x14ac:dyDescent="0.25">
      <c r="B924" s="6">
        <v>350</v>
      </c>
      <c r="C924" s="3">
        <v>77.1875</v>
      </c>
      <c r="D924" s="3">
        <v>10.84375</v>
      </c>
      <c r="E924" s="3">
        <v>27.75</v>
      </c>
      <c r="F924" s="3"/>
      <c r="G924" s="3"/>
      <c r="H924" s="3">
        <f t="shared" si="37"/>
        <v>37.09375</v>
      </c>
      <c r="I924" s="3">
        <f t="shared" si="38"/>
        <v>40.09375</v>
      </c>
      <c r="J924" s="2" t="s">
        <v>13</v>
      </c>
      <c r="K924" s="6" t="s">
        <v>126</v>
      </c>
      <c r="L924" s="6" t="s">
        <v>133</v>
      </c>
      <c r="M924" s="6" t="s">
        <v>134</v>
      </c>
    </row>
    <row r="925" spans="2:13" x14ac:dyDescent="0.25">
      <c r="B925" s="6">
        <v>350</v>
      </c>
      <c r="C925" s="3">
        <v>78.1875</v>
      </c>
      <c r="D925" s="3">
        <v>10.84375</v>
      </c>
      <c r="E925" s="3">
        <v>28.25</v>
      </c>
      <c r="F925" s="3"/>
      <c r="G925" s="3"/>
      <c r="H925" s="3">
        <f t="shared" si="37"/>
        <v>38.09375</v>
      </c>
      <c r="I925" s="3">
        <f t="shared" si="38"/>
        <v>40.09375</v>
      </c>
      <c r="J925" s="2" t="s">
        <v>13</v>
      </c>
      <c r="K925" s="6" t="s">
        <v>126</v>
      </c>
      <c r="L925" s="6" t="s">
        <v>133</v>
      </c>
      <c r="M925" s="6" t="s">
        <v>134</v>
      </c>
    </row>
    <row r="926" spans="2:13" x14ac:dyDescent="0.25">
      <c r="B926" s="6">
        <v>350</v>
      </c>
      <c r="C926" s="3">
        <v>79.1875</v>
      </c>
      <c r="D926" s="3">
        <v>10.84375</v>
      </c>
      <c r="E926" s="3">
        <v>28.75</v>
      </c>
      <c r="F926" s="3"/>
      <c r="G926" s="3"/>
      <c r="H926" s="3">
        <f t="shared" si="37"/>
        <v>39.09375</v>
      </c>
      <c r="I926" s="3">
        <f t="shared" si="38"/>
        <v>40.09375</v>
      </c>
      <c r="J926" s="2" t="s">
        <v>13</v>
      </c>
      <c r="K926" s="6" t="s">
        <v>126</v>
      </c>
      <c r="L926" s="6" t="s">
        <v>133</v>
      </c>
      <c r="M926" s="6" t="s">
        <v>134</v>
      </c>
    </row>
    <row r="927" spans="2:13" x14ac:dyDescent="0.25">
      <c r="B927" s="6">
        <v>350</v>
      </c>
      <c r="C927" s="3">
        <v>80.1875</v>
      </c>
      <c r="D927" s="3">
        <v>10.84375</v>
      </c>
      <c r="E927" s="3">
        <v>29.25</v>
      </c>
      <c r="F927" s="3"/>
      <c r="G927" s="3"/>
      <c r="H927" s="3">
        <f t="shared" si="37"/>
        <v>40.09375</v>
      </c>
      <c r="I927" s="3">
        <f t="shared" si="38"/>
        <v>40.09375</v>
      </c>
      <c r="J927" s="2" t="s">
        <v>12</v>
      </c>
      <c r="K927" s="6" t="s">
        <v>126</v>
      </c>
      <c r="L927" s="6" t="s">
        <v>133</v>
      </c>
      <c r="M927" s="6" t="s">
        <v>134</v>
      </c>
    </row>
    <row r="928" spans="2:13" x14ac:dyDescent="0.25">
      <c r="B928" s="6">
        <v>350</v>
      </c>
      <c r="C928" s="3">
        <v>81.1875</v>
      </c>
      <c r="D928" s="3">
        <v>10.84375</v>
      </c>
      <c r="E928" s="3">
        <v>29.75</v>
      </c>
      <c r="F928" s="3"/>
      <c r="G928" s="3"/>
      <c r="H928" s="3">
        <f t="shared" si="37"/>
        <v>41.09375</v>
      </c>
      <c r="I928" s="3">
        <f t="shared" si="38"/>
        <v>40.09375</v>
      </c>
      <c r="J928" s="2" t="s">
        <v>12</v>
      </c>
      <c r="K928" s="6" t="s">
        <v>126</v>
      </c>
      <c r="L928" s="6" t="s">
        <v>133</v>
      </c>
      <c r="M928" s="6" t="s">
        <v>134</v>
      </c>
    </row>
    <row r="929" spans="2:13" x14ac:dyDescent="0.25">
      <c r="B929" s="6">
        <v>350</v>
      </c>
      <c r="C929" s="3">
        <v>82.1875</v>
      </c>
      <c r="D929" s="3">
        <v>10.84375</v>
      </c>
      <c r="E929" s="3">
        <v>30.25</v>
      </c>
      <c r="F929" s="3"/>
      <c r="G929" s="3"/>
      <c r="H929" s="3">
        <f t="shared" si="37"/>
        <v>42.09375</v>
      </c>
      <c r="I929" s="3">
        <f t="shared" si="38"/>
        <v>40.09375</v>
      </c>
      <c r="J929" s="2" t="s">
        <v>13</v>
      </c>
      <c r="K929" s="6" t="s">
        <v>126</v>
      </c>
      <c r="L929" s="6" t="s">
        <v>133</v>
      </c>
      <c r="M929" s="6" t="s">
        <v>134</v>
      </c>
    </row>
    <row r="930" spans="2:13" x14ac:dyDescent="0.25">
      <c r="B930" s="6">
        <v>350</v>
      </c>
      <c r="C930" s="3">
        <v>83.1875</v>
      </c>
      <c r="D930" s="3">
        <v>10.84375</v>
      </c>
      <c r="E930" s="3">
        <v>30.75</v>
      </c>
      <c r="F930" s="3"/>
      <c r="G930" s="3"/>
      <c r="H930" s="3">
        <f t="shared" si="37"/>
        <v>43.09375</v>
      </c>
      <c r="I930" s="3">
        <f t="shared" si="38"/>
        <v>40.09375</v>
      </c>
      <c r="J930" s="2" t="s">
        <v>13</v>
      </c>
      <c r="K930" s="6" t="s">
        <v>126</v>
      </c>
      <c r="L930" s="6" t="s">
        <v>133</v>
      </c>
      <c r="M930" s="6" t="s">
        <v>134</v>
      </c>
    </row>
    <row r="931" spans="2:13" x14ac:dyDescent="0.25">
      <c r="B931" s="6">
        <v>350</v>
      </c>
      <c r="C931" s="3">
        <v>84.1875</v>
      </c>
      <c r="D931" s="3">
        <v>10.84375</v>
      </c>
      <c r="E931" s="3">
        <v>31.25</v>
      </c>
      <c r="F931" s="3"/>
      <c r="G931" s="3"/>
      <c r="H931" s="3">
        <f t="shared" si="37"/>
        <v>44.09375</v>
      </c>
      <c r="I931" s="3">
        <f t="shared" si="38"/>
        <v>40.09375</v>
      </c>
      <c r="J931" s="2" t="s">
        <v>12</v>
      </c>
      <c r="K931" s="6" t="s">
        <v>126</v>
      </c>
      <c r="L931" s="6" t="s">
        <v>133</v>
      </c>
      <c r="M931" s="6" t="s">
        <v>134</v>
      </c>
    </row>
    <row r="932" spans="2:13" x14ac:dyDescent="0.25">
      <c r="B932" s="6">
        <v>350</v>
      </c>
      <c r="C932" s="3">
        <v>85.1875</v>
      </c>
      <c r="D932" s="3">
        <v>10.84375</v>
      </c>
      <c r="E932" s="3">
        <v>31.75</v>
      </c>
      <c r="F932" s="3"/>
      <c r="G932" s="3"/>
      <c r="H932" s="3">
        <f t="shared" si="37"/>
        <v>45.09375</v>
      </c>
      <c r="I932" s="3">
        <f t="shared" si="38"/>
        <v>40.09375</v>
      </c>
      <c r="J932" s="2" t="s">
        <v>13</v>
      </c>
      <c r="K932" s="6" t="s">
        <v>126</v>
      </c>
      <c r="L932" s="6" t="s">
        <v>133</v>
      </c>
      <c r="M932" s="6" t="s">
        <v>134</v>
      </c>
    </row>
    <row r="933" spans="2:13" x14ac:dyDescent="0.25">
      <c r="B933" s="6">
        <v>350</v>
      </c>
      <c r="C933" s="3">
        <v>86.1875</v>
      </c>
      <c r="D933" s="3">
        <v>10.84375</v>
      </c>
      <c r="E933" s="3">
        <v>32.25</v>
      </c>
      <c r="F933" s="3"/>
      <c r="G933" s="3"/>
      <c r="H933" s="3">
        <f t="shared" si="37"/>
        <v>46.09375</v>
      </c>
      <c r="I933" s="3">
        <f t="shared" si="38"/>
        <v>40.09375</v>
      </c>
      <c r="J933" s="2" t="s">
        <v>13</v>
      </c>
      <c r="K933" s="6" t="s">
        <v>126</v>
      </c>
      <c r="L933" s="6" t="s">
        <v>133</v>
      </c>
      <c r="M933" s="6" t="s">
        <v>134</v>
      </c>
    </row>
    <row r="934" spans="2:13" x14ac:dyDescent="0.25">
      <c r="B934" s="6">
        <v>350</v>
      </c>
      <c r="C934" s="3">
        <v>87.1875</v>
      </c>
      <c r="D934" s="3">
        <v>10.84375</v>
      </c>
      <c r="E934" s="3">
        <v>32.75</v>
      </c>
      <c r="F934" s="3"/>
      <c r="G934" s="3"/>
      <c r="H934" s="3">
        <f t="shared" si="37"/>
        <v>47.09375</v>
      </c>
      <c r="I934" s="3">
        <f t="shared" si="38"/>
        <v>40.09375</v>
      </c>
      <c r="J934" s="2" t="s">
        <v>13</v>
      </c>
      <c r="K934" s="6" t="s">
        <v>126</v>
      </c>
      <c r="L934" s="6" t="s">
        <v>133</v>
      </c>
      <c r="M934" s="6" t="s">
        <v>134</v>
      </c>
    </row>
    <row r="935" spans="2:13" x14ac:dyDescent="0.25">
      <c r="B935" s="6">
        <v>350</v>
      </c>
      <c r="C935" s="3">
        <v>88.1875</v>
      </c>
      <c r="D935" s="3">
        <v>10.84375</v>
      </c>
      <c r="E935" s="3">
        <v>33.25</v>
      </c>
      <c r="F935" s="3"/>
      <c r="G935" s="3"/>
      <c r="H935" s="3">
        <f t="shared" si="37"/>
        <v>48.09375</v>
      </c>
      <c r="I935" s="3">
        <f t="shared" si="38"/>
        <v>40.09375</v>
      </c>
      <c r="J935" s="2" t="s">
        <v>13</v>
      </c>
      <c r="K935" s="6" t="s">
        <v>126</v>
      </c>
      <c r="L935" s="6" t="s">
        <v>133</v>
      </c>
      <c r="M935" s="6" t="s">
        <v>134</v>
      </c>
    </row>
    <row r="936" spans="2:13" x14ac:dyDescent="0.25">
      <c r="B936" s="6">
        <v>350</v>
      </c>
      <c r="C936" s="3">
        <v>89.1875</v>
      </c>
      <c r="D936" s="3">
        <v>10.84375</v>
      </c>
      <c r="E936" s="3">
        <v>33.75</v>
      </c>
      <c r="F936" s="3"/>
      <c r="G936" s="3"/>
      <c r="H936" s="3">
        <f t="shared" si="37"/>
        <v>49.09375</v>
      </c>
      <c r="I936" s="3">
        <f t="shared" si="38"/>
        <v>40.09375</v>
      </c>
      <c r="J936" s="2" t="s">
        <v>13</v>
      </c>
      <c r="K936" s="6" t="s">
        <v>126</v>
      </c>
      <c r="L936" s="6" t="s">
        <v>133</v>
      </c>
      <c r="M936" s="6" t="s">
        <v>134</v>
      </c>
    </row>
    <row r="937" spans="2:13" x14ac:dyDescent="0.25">
      <c r="B937" s="6">
        <v>350</v>
      </c>
      <c r="C937" s="3">
        <v>90.1875</v>
      </c>
      <c r="D937" s="3">
        <v>10.84375</v>
      </c>
      <c r="E937" s="3">
        <v>34.25</v>
      </c>
      <c r="F937" s="3"/>
      <c r="G937" s="3"/>
      <c r="H937" s="3">
        <f t="shared" si="37"/>
        <v>50.09375</v>
      </c>
      <c r="I937" s="3">
        <f t="shared" si="38"/>
        <v>40.09375</v>
      </c>
      <c r="J937" s="2" t="s">
        <v>13</v>
      </c>
      <c r="K937" s="6" t="s">
        <v>126</v>
      </c>
      <c r="L937" s="6" t="s">
        <v>133</v>
      </c>
      <c r="M937" s="6" t="s">
        <v>134</v>
      </c>
    </row>
    <row r="938" spans="2:13" x14ac:dyDescent="0.25">
      <c r="B938" s="6">
        <v>350</v>
      </c>
      <c r="C938" s="3">
        <v>91.1875</v>
      </c>
      <c r="D938" s="3">
        <v>10.84375</v>
      </c>
      <c r="E938" s="3">
        <v>34.75</v>
      </c>
      <c r="F938" s="3"/>
      <c r="G938" s="3"/>
      <c r="H938" s="3">
        <f t="shared" si="37"/>
        <v>51.09375</v>
      </c>
      <c r="I938" s="3">
        <f t="shared" si="38"/>
        <v>40.09375</v>
      </c>
      <c r="J938" s="2" t="s">
        <v>13</v>
      </c>
      <c r="K938" s="6" t="s">
        <v>126</v>
      </c>
      <c r="L938" s="6" t="s">
        <v>133</v>
      </c>
      <c r="M938" s="6" t="s">
        <v>134</v>
      </c>
    </row>
    <row r="939" spans="2:13" x14ac:dyDescent="0.25">
      <c r="B939" s="6">
        <v>350</v>
      </c>
      <c r="C939" s="3">
        <v>92.1875</v>
      </c>
      <c r="D939" s="3">
        <v>10.84375</v>
      </c>
      <c r="E939" s="3">
        <v>35.25</v>
      </c>
      <c r="F939" s="3"/>
      <c r="G939" s="3"/>
      <c r="H939" s="3">
        <f t="shared" si="37"/>
        <v>52.09375</v>
      </c>
      <c r="I939" s="3">
        <f t="shared" si="38"/>
        <v>40.09375</v>
      </c>
      <c r="J939" s="2" t="s">
        <v>13</v>
      </c>
      <c r="K939" s="6" t="s">
        <v>126</v>
      </c>
      <c r="L939" s="6" t="s">
        <v>133</v>
      </c>
      <c r="M939" s="6" t="s">
        <v>134</v>
      </c>
    </row>
    <row r="940" spans="2:13" x14ac:dyDescent="0.25">
      <c r="B940" s="6">
        <v>350</v>
      </c>
      <c r="C940" s="3">
        <v>93.1875</v>
      </c>
      <c r="D940" s="3">
        <v>10.84375</v>
      </c>
      <c r="E940" s="3">
        <v>35.75</v>
      </c>
      <c r="F940" s="3"/>
      <c r="G940" s="3"/>
      <c r="H940" s="3">
        <f t="shared" si="37"/>
        <v>53.09375</v>
      </c>
      <c r="I940" s="3">
        <f t="shared" si="38"/>
        <v>40.09375</v>
      </c>
      <c r="J940" s="2" t="s">
        <v>13</v>
      </c>
      <c r="K940" s="6" t="s">
        <v>126</v>
      </c>
      <c r="L940" s="6" t="s">
        <v>133</v>
      </c>
      <c r="M940" s="6" t="s">
        <v>134</v>
      </c>
    </row>
    <row r="941" spans="2:13" x14ac:dyDescent="0.25">
      <c r="B941" s="6">
        <v>350</v>
      </c>
      <c r="C941" s="3">
        <v>94.1875</v>
      </c>
      <c r="D941" s="3">
        <v>10.84375</v>
      </c>
      <c r="E941" s="3">
        <v>36.25</v>
      </c>
      <c r="F941" s="3"/>
      <c r="G941" s="3"/>
      <c r="H941" s="3">
        <f t="shared" si="37"/>
        <v>54.09375</v>
      </c>
      <c r="I941" s="3">
        <f t="shared" si="38"/>
        <v>40.09375</v>
      </c>
      <c r="J941" s="2" t="s">
        <v>13</v>
      </c>
      <c r="K941" s="6" t="s">
        <v>126</v>
      </c>
      <c r="L941" s="6" t="s">
        <v>133</v>
      </c>
      <c r="M941" s="6" t="s">
        <v>134</v>
      </c>
    </row>
    <row r="942" spans="2:13" x14ac:dyDescent="0.25">
      <c r="B942" s="6">
        <v>350</v>
      </c>
      <c r="C942" s="3">
        <v>95.1875</v>
      </c>
      <c r="D942" s="3">
        <v>10.84375</v>
      </c>
      <c r="E942" s="3">
        <v>36.75</v>
      </c>
      <c r="F942" s="3"/>
      <c r="G942" s="3"/>
      <c r="H942" s="3">
        <f t="shared" si="37"/>
        <v>55.09375</v>
      </c>
      <c r="I942" s="3">
        <f t="shared" si="38"/>
        <v>40.09375</v>
      </c>
      <c r="J942" s="2" t="s">
        <v>13</v>
      </c>
      <c r="K942" s="6" t="s">
        <v>126</v>
      </c>
      <c r="L942" s="6" t="s">
        <v>133</v>
      </c>
      <c r="M942" s="6" t="s">
        <v>134</v>
      </c>
    </row>
    <row r="943" spans="2:13" x14ac:dyDescent="0.25">
      <c r="B943" s="6">
        <v>350</v>
      </c>
      <c r="C943" s="3">
        <v>96.1875</v>
      </c>
      <c r="D943" s="3">
        <v>10.84375</v>
      </c>
      <c r="E943" s="3">
        <v>37.25</v>
      </c>
      <c r="F943" s="3"/>
      <c r="G943" s="3"/>
      <c r="H943" s="3">
        <f t="shared" si="37"/>
        <v>56.09375</v>
      </c>
      <c r="I943" s="3">
        <f t="shared" si="38"/>
        <v>40.09375</v>
      </c>
      <c r="J943" s="2" t="s">
        <v>13</v>
      </c>
      <c r="K943" s="6" t="s">
        <v>126</v>
      </c>
      <c r="L943" s="6" t="s">
        <v>133</v>
      </c>
      <c r="M943" s="6" t="s">
        <v>134</v>
      </c>
    </row>
    <row r="944" spans="2:13" x14ac:dyDescent="0.25">
      <c r="B944" s="6">
        <v>350</v>
      </c>
      <c r="C944" s="3">
        <v>97.1875</v>
      </c>
      <c r="D944" s="3">
        <v>10.84375</v>
      </c>
      <c r="E944" s="3">
        <v>37.75</v>
      </c>
      <c r="F944" s="3"/>
      <c r="G944" s="3"/>
      <c r="H944" s="3">
        <f t="shared" si="37"/>
        <v>57.09375</v>
      </c>
      <c r="I944" s="3">
        <f t="shared" si="38"/>
        <v>40.09375</v>
      </c>
      <c r="J944" s="2" t="s">
        <v>13</v>
      </c>
      <c r="K944" s="6" t="s">
        <v>126</v>
      </c>
      <c r="L944" s="6" t="s">
        <v>133</v>
      </c>
      <c r="M944" s="6" t="s">
        <v>134</v>
      </c>
    </row>
    <row r="945" spans="2:13" x14ac:dyDescent="0.25">
      <c r="B945" s="6">
        <v>350</v>
      </c>
      <c r="C945" s="3">
        <v>98.1875</v>
      </c>
      <c r="D945" s="3">
        <v>10.84375</v>
      </c>
      <c r="E945" s="3">
        <v>38.25</v>
      </c>
      <c r="F945" s="3"/>
      <c r="G945" s="3"/>
      <c r="H945" s="3">
        <f t="shared" si="37"/>
        <v>58.09375</v>
      </c>
      <c r="I945" s="3">
        <f t="shared" si="38"/>
        <v>40.09375</v>
      </c>
      <c r="J945" s="2" t="s">
        <v>13</v>
      </c>
      <c r="K945" s="6" t="s">
        <v>126</v>
      </c>
      <c r="L945" s="6" t="s">
        <v>133</v>
      </c>
      <c r="M945" s="6" t="s">
        <v>134</v>
      </c>
    </row>
    <row r="946" spans="2:13" x14ac:dyDescent="0.25">
      <c r="B946" s="6">
        <v>350</v>
      </c>
      <c r="C946" s="3">
        <v>99.1875</v>
      </c>
      <c r="D946" s="3">
        <v>10.84375</v>
      </c>
      <c r="E946" s="3">
        <v>38.75</v>
      </c>
      <c r="F946" s="3"/>
      <c r="G946" s="3"/>
      <c r="H946" s="3">
        <f t="shared" si="37"/>
        <v>59.09375</v>
      </c>
      <c r="I946" s="3">
        <f t="shared" si="38"/>
        <v>40.09375</v>
      </c>
      <c r="J946" s="2" t="s">
        <v>13</v>
      </c>
      <c r="K946" s="6" t="s">
        <v>126</v>
      </c>
      <c r="L946" s="6" t="s">
        <v>133</v>
      </c>
      <c r="M946" s="6" t="s">
        <v>134</v>
      </c>
    </row>
    <row r="947" spans="2:13" x14ac:dyDescent="0.25">
      <c r="B947" s="6">
        <v>350</v>
      </c>
      <c r="C947" s="3">
        <v>100.1875</v>
      </c>
      <c r="D947" s="3">
        <v>10.84375</v>
      </c>
      <c r="E947" s="3">
        <v>39.25</v>
      </c>
      <c r="F947" s="3"/>
      <c r="G947" s="3"/>
      <c r="H947" s="3">
        <f t="shared" si="37"/>
        <v>60.09375</v>
      </c>
      <c r="I947" s="3">
        <f t="shared" si="38"/>
        <v>40.09375</v>
      </c>
      <c r="J947" s="2" t="s">
        <v>13</v>
      </c>
      <c r="K947" s="6" t="s">
        <v>126</v>
      </c>
      <c r="L947" s="6" t="s">
        <v>133</v>
      </c>
      <c r="M947" s="6" t="s">
        <v>134</v>
      </c>
    </row>
    <row r="948" spans="2:13" x14ac:dyDescent="0.25">
      <c r="B948" s="6">
        <v>350</v>
      </c>
      <c r="C948" s="3">
        <v>101.1875</v>
      </c>
      <c r="D948" s="3">
        <v>10.84375</v>
      </c>
      <c r="E948" s="3">
        <v>39.75</v>
      </c>
      <c r="F948" s="3"/>
      <c r="G948" s="3"/>
      <c r="H948" s="3">
        <f t="shared" si="37"/>
        <v>61.09375</v>
      </c>
      <c r="I948" s="3">
        <f t="shared" si="38"/>
        <v>40.09375</v>
      </c>
      <c r="J948" s="2" t="s">
        <v>13</v>
      </c>
      <c r="K948" s="6" t="s">
        <v>126</v>
      </c>
      <c r="L948" s="6" t="s">
        <v>133</v>
      </c>
      <c r="M948" s="6" t="s">
        <v>134</v>
      </c>
    </row>
    <row r="949" spans="2:13" x14ac:dyDescent="0.25">
      <c r="B949" s="6">
        <v>350</v>
      </c>
      <c r="C949" s="3">
        <v>102.1875</v>
      </c>
      <c r="D949" s="3">
        <v>10.84375</v>
      </c>
      <c r="E949" s="3">
        <v>40.25</v>
      </c>
      <c r="F949" s="3"/>
      <c r="G949" s="3"/>
      <c r="H949" s="3">
        <f t="shared" si="37"/>
        <v>62.09375</v>
      </c>
      <c r="I949" s="3">
        <f t="shared" si="38"/>
        <v>40.09375</v>
      </c>
      <c r="J949" s="2" t="s">
        <v>13</v>
      </c>
      <c r="K949" s="6" t="s">
        <v>126</v>
      </c>
      <c r="L949" s="6" t="s">
        <v>133</v>
      </c>
      <c r="M949" s="6" t="s">
        <v>134</v>
      </c>
    </row>
    <row r="950" spans="2:13" x14ac:dyDescent="0.25">
      <c r="B950" s="6">
        <v>350</v>
      </c>
      <c r="C950" s="3">
        <v>103.1875</v>
      </c>
      <c r="D950" s="3">
        <v>10.84375</v>
      </c>
      <c r="E950" s="3">
        <v>40.75</v>
      </c>
      <c r="F950" s="3"/>
      <c r="G950" s="3"/>
      <c r="H950" s="3">
        <f t="shared" si="37"/>
        <v>63.09375</v>
      </c>
      <c r="I950" s="3">
        <f t="shared" si="38"/>
        <v>40.09375</v>
      </c>
      <c r="J950" s="2" t="s">
        <v>13</v>
      </c>
      <c r="K950" s="6" t="s">
        <v>126</v>
      </c>
      <c r="L950" s="6" t="s">
        <v>133</v>
      </c>
      <c r="M950" s="6" t="s">
        <v>134</v>
      </c>
    </row>
    <row r="951" spans="2:13" x14ac:dyDescent="0.25">
      <c r="B951" s="6">
        <v>350</v>
      </c>
      <c r="C951" s="3">
        <v>104.1875</v>
      </c>
      <c r="D951" s="3">
        <v>10.84375</v>
      </c>
      <c r="E951" s="3">
        <v>41.25</v>
      </c>
      <c r="F951" s="3"/>
      <c r="G951" s="3"/>
      <c r="H951" s="3">
        <f t="shared" ref="H951:H1075" si="41">C951-40.09375</f>
        <v>64.09375</v>
      </c>
      <c r="I951" s="3">
        <f t="shared" si="38"/>
        <v>40.09375</v>
      </c>
      <c r="J951" s="2" t="s">
        <v>13</v>
      </c>
      <c r="K951" s="6" t="s">
        <v>126</v>
      </c>
      <c r="L951" s="6" t="s">
        <v>133</v>
      </c>
      <c r="M951" s="6" t="s">
        <v>134</v>
      </c>
    </row>
    <row r="952" spans="2:13" x14ac:dyDescent="0.25">
      <c r="B952" s="6">
        <v>350</v>
      </c>
      <c r="C952" s="3">
        <v>105.1875</v>
      </c>
      <c r="D952" s="3">
        <v>10.84375</v>
      </c>
      <c r="E952" s="3">
        <v>41.75</v>
      </c>
      <c r="F952" s="3"/>
      <c r="G952" s="3"/>
      <c r="H952" s="3">
        <f t="shared" si="41"/>
        <v>65.09375</v>
      </c>
      <c r="I952" s="3">
        <f t="shared" si="38"/>
        <v>40.09375</v>
      </c>
      <c r="J952" s="2" t="s">
        <v>13</v>
      </c>
      <c r="K952" s="6" t="s">
        <v>126</v>
      </c>
      <c r="L952" s="6" t="s">
        <v>133</v>
      </c>
      <c r="M952" s="6" t="s">
        <v>134</v>
      </c>
    </row>
    <row r="953" spans="2:13" x14ac:dyDescent="0.25">
      <c r="B953" s="6">
        <v>350</v>
      </c>
      <c r="C953" s="3">
        <v>106.1875</v>
      </c>
      <c r="D953" s="3">
        <v>10.84375</v>
      </c>
      <c r="E953" s="3">
        <v>42.25</v>
      </c>
      <c r="F953" s="3"/>
      <c r="G953" s="3"/>
      <c r="H953" s="3">
        <f t="shared" si="41"/>
        <v>66.09375</v>
      </c>
      <c r="I953" s="3">
        <f t="shared" si="38"/>
        <v>40.09375</v>
      </c>
      <c r="J953" s="2" t="s">
        <v>13</v>
      </c>
      <c r="K953" s="6" t="s">
        <v>126</v>
      </c>
      <c r="L953" s="6" t="s">
        <v>133</v>
      </c>
      <c r="M953" s="6" t="s">
        <v>134</v>
      </c>
    </row>
    <row r="954" spans="2:13" x14ac:dyDescent="0.25">
      <c r="B954" s="6">
        <v>350</v>
      </c>
      <c r="C954" s="3">
        <v>107.1875</v>
      </c>
      <c r="D954" s="3">
        <v>10.84375</v>
      </c>
      <c r="E954" s="3">
        <v>42.75</v>
      </c>
      <c r="F954" s="3"/>
      <c r="G954" s="3"/>
      <c r="H954" s="3">
        <f t="shared" si="41"/>
        <v>67.09375</v>
      </c>
      <c r="I954" s="3">
        <f t="shared" si="38"/>
        <v>40.09375</v>
      </c>
      <c r="J954" s="2" t="s">
        <v>13</v>
      </c>
      <c r="K954" s="6" t="s">
        <v>126</v>
      </c>
      <c r="L954" s="6" t="s">
        <v>133</v>
      </c>
      <c r="M954" s="6" t="s">
        <v>134</v>
      </c>
    </row>
    <row r="955" spans="2:13" x14ac:dyDescent="0.25">
      <c r="B955" s="6">
        <v>350</v>
      </c>
      <c r="C955" s="3">
        <v>108.1875</v>
      </c>
      <c r="D955" s="3">
        <v>10.84375</v>
      </c>
      <c r="E955" s="3">
        <v>43.25</v>
      </c>
      <c r="F955" s="3"/>
      <c r="G955" s="3"/>
      <c r="H955" s="3">
        <f t="shared" si="41"/>
        <v>68.09375</v>
      </c>
      <c r="I955" s="3">
        <f t="shared" si="38"/>
        <v>40.09375</v>
      </c>
      <c r="J955" s="2" t="s">
        <v>13</v>
      </c>
      <c r="K955" s="6" t="s">
        <v>126</v>
      </c>
      <c r="L955" s="6" t="s">
        <v>133</v>
      </c>
      <c r="M955" s="6" t="s">
        <v>134</v>
      </c>
    </row>
    <row r="956" spans="2:13" x14ac:dyDescent="0.25">
      <c r="B956" s="6">
        <v>350</v>
      </c>
      <c r="C956" s="3">
        <v>109.1875</v>
      </c>
      <c r="D956" s="3">
        <v>10.84375</v>
      </c>
      <c r="E956" s="3">
        <v>43.75</v>
      </c>
      <c r="F956" s="3"/>
      <c r="G956" s="3"/>
      <c r="H956" s="3">
        <f t="shared" si="41"/>
        <v>69.09375</v>
      </c>
      <c r="I956" s="3">
        <f t="shared" si="38"/>
        <v>40.09375</v>
      </c>
      <c r="J956" s="2" t="s">
        <v>13</v>
      </c>
      <c r="K956" s="6" t="s">
        <v>126</v>
      </c>
      <c r="L956" s="6" t="s">
        <v>133</v>
      </c>
      <c r="M956" s="6" t="s">
        <v>134</v>
      </c>
    </row>
    <row r="957" spans="2:13" x14ac:dyDescent="0.25">
      <c r="B957" s="6">
        <v>350</v>
      </c>
      <c r="C957" s="3">
        <v>110.1875</v>
      </c>
      <c r="D957" s="3">
        <v>10.84375</v>
      </c>
      <c r="E957" s="3">
        <v>44.25</v>
      </c>
      <c r="F957" s="3"/>
      <c r="G957" s="3"/>
      <c r="H957" s="3">
        <f t="shared" si="41"/>
        <v>70.09375</v>
      </c>
      <c r="I957" s="3">
        <f t="shared" si="38"/>
        <v>40.09375</v>
      </c>
      <c r="J957" s="2" t="s">
        <v>13</v>
      </c>
      <c r="K957" s="6" t="s">
        <v>126</v>
      </c>
      <c r="L957" s="6" t="s">
        <v>133</v>
      </c>
      <c r="M957" s="6" t="s">
        <v>134</v>
      </c>
    </row>
    <row r="958" spans="2:13" x14ac:dyDescent="0.25">
      <c r="B958" s="6">
        <v>350</v>
      </c>
      <c r="C958" s="3">
        <v>111.1875</v>
      </c>
      <c r="D958" s="3">
        <v>10.84375</v>
      </c>
      <c r="E958" s="3">
        <v>44.75</v>
      </c>
      <c r="F958" s="3"/>
      <c r="G958" s="3"/>
      <c r="H958" s="3">
        <f t="shared" si="41"/>
        <v>71.09375</v>
      </c>
      <c r="I958" s="3">
        <f t="shared" si="38"/>
        <v>40.09375</v>
      </c>
      <c r="J958" s="2" t="s">
        <v>13</v>
      </c>
      <c r="K958" s="6" t="s">
        <v>126</v>
      </c>
      <c r="L958" s="6" t="s">
        <v>133</v>
      </c>
      <c r="M958" s="6" t="s">
        <v>134</v>
      </c>
    </row>
    <row r="959" spans="2:13" x14ac:dyDescent="0.25">
      <c r="B959" s="6">
        <v>350</v>
      </c>
      <c r="C959" s="3">
        <v>112.1875</v>
      </c>
      <c r="D959" s="3">
        <v>10.84375</v>
      </c>
      <c r="E959" s="3">
        <v>45.25</v>
      </c>
      <c r="F959" s="3"/>
      <c r="G959" s="3"/>
      <c r="H959" s="3">
        <f t="shared" si="41"/>
        <v>72.09375</v>
      </c>
      <c r="I959" s="3">
        <f t="shared" si="38"/>
        <v>40.09375</v>
      </c>
      <c r="J959" s="2" t="s">
        <v>13</v>
      </c>
      <c r="K959" s="6" t="s">
        <v>126</v>
      </c>
      <c r="L959" s="6" t="s">
        <v>133</v>
      </c>
      <c r="M959" s="6" t="s">
        <v>134</v>
      </c>
    </row>
    <row r="960" spans="2:13" x14ac:dyDescent="0.25">
      <c r="B960" s="6">
        <v>350</v>
      </c>
      <c r="C960" s="3">
        <v>113.1875</v>
      </c>
      <c r="D960" s="3">
        <v>10.84375</v>
      </c>
      <c r="E960" s="3">
        <v>45.75</v>
      </c>
      <c r="F960" s="3"/>
      <c r="G960" s="3"/>
      <c r="H960" s="3">
        <f t="shared" si="41"/>
        <v>73.09375</v>
      </c>
      <c r="I960" s="3">
        <f t="shared" ref="I960:I1182" si="42">C960-H960</f>
        <v>40.09375</v>
      </c>
      <c r="J960" s="2" t="s">
        <v>13</v>
      </c>
      <c r="K960" s="6" t="s">
        <v>126</v>
      </c>
      <c r="L960" s="6" t="s">
        <v>133</v>
      </c>
      <c r="M960" s="6" t="s">
        <v>134</v>
      </c>
    </row>
    <row r="961" spans="2:13" x14ac:dyDescent="0.25">
      <c r="B961" s="6">
        <v>350</v>
      </c>
      <c r="C961" s="3">
        <v>114.1875</v>
      </c>
      <c r="D961" s="3">
        <v>10.84375</v>
      </c>
      <c r="E961" s="3">
        <v>46.25</v>
      </c>
      <c r="F961" s="3"/>
      <c r="G961" s="3"/>
      <c r="H961" s="3">
        <f t="shared" si="41"/>
        <v>74.09375</v>
      </c>
      <c r="I961" s="3">
        <f t="shared" si="42"/>
        <v>40.09375</v>
      </c>
      <c r="J961" s="2" t="s">
        <v>13</v>
      </c>
      <c r="K961" s="6" t="s">
        <v>126</v>
      </c>
      <c r="L961" s="6" t="s">
        <v>133</v>
      </c>
      <c r="M961" s="6" t="s">
        <v>134</v>
      </c>
    </row>
    <row r="962" spans="2:13" x14ac:dyDescent="0.25">
      <c r="B962" s="6">
        <v>350</v>
      </c>
      <c r="C962" s="3">
        <v>115.1875</v>
      </c>
      <c r="D962" s="3">
        <v>10.84375</v>
      </c>
      <c r="E962" s="3">
        <v>46.75</v>
      </c>
      <c r="F962" s="3"/>
      <c r="G962" s="3"/>
      <c r="H962" s="3">
        <f t="shared" si="41"/>
        <v>75.09375</v>
      </c>
      <c r="I962" s="3">
        <f t="shared" si="42"/>
        <v>40.09375</v>
      </c>
      <c r="J962" s="2" t="s">
        <v>13</v>
      </c>
      <c r="K962" s="6" t="s">
        <v>126</v>
      </c>
      <c r="L962" s="6" t="s">
        <v>133</v>
      </c>
      <c r="M962" s="6" t="s">
        <v>134</v>
      </c>
    </row>
    <row r="963" spans="2:13" x14ac:dyDescent="0.25">
      <c r="B963" s="6">
        <v>350</v>
      </c>
      <c r="C963" s="3">
        <v>116.1875</v>
      </c>
      <c r="D963" s="3">
        <v>10.84375</v>
      </c>
      <c r="E963" s="3">
        <v>47.25</v>
      </c>
      <c r="F963" s="3"/>
      <c r="G963" s="3"/>
      <c r="H963" s="3">
        <f t="shared" si="41"/>
        <v>76.09375</v>
      </c>
      <c r="I963" s="3">
        <f t="shared" si="42"/>
        <v>40.09375</v>
      </c>
      <c r="J963" s="2" t="s">
        <v>13</v>
      </c>
      <c r="K963" s="6" t="s">
        <v>126</v>
      </c>
      <c r="L963" s="6" t="s">
        <v>133</v>
      </c>
      <c r="M963" s="6" t="s">
        <v>134</v>
      </c>
    </row>
    <row r="964" spans="2:13" x14ac:dyDescent="0.25">
      <c r="B964" s="6">
        <v>350</v>
      </c>
      <c r="C964" s="3">
        <v>117.1875</v>
      </c>
      <c r="D964" s="3">
        <v>10.84375</v>
      </c>
      <c r="E964" s="3">
        <v>47.75</v>
      </c>
      <c r="F964" s="3"/>
      <c r="G964" s="3"/>
      <c r="H964" s="3">
        <f t="shared" si="41"/>
        <v>77.09375</v>
      </c>
      <c r="I964" s="3">
        <f t="shared" si="42"/>
        <v>40.09375</v>
      </c>
      <c r="J964" s="2" t="s">
        <v>13</v>
      </c>
      <c r="K964" s="6" t="s">
        <v>126</v>
      </c>
      <c r="L964" s="6" t="s">
        <v>133</v>
      </c>
      <c r="M964" s="6" t="s">
        <v>134</v>
      </c>
    </row>
    <row r="965" spans="2:13" x14ac:dyDescent="0.25">
      <c r="B965" s="6">
        <v>350</v>
      </c>
      <c r="C965" s="3">
        <v>118.1875</v>
      </c>
      <c r="D965" s="3">
        <v>10.84375</v>
      </c>
      <c r="E965" s="3">
        <v>48.25</v>
      </c>
      <c r="F965" s="3"/>
      <c r="G965" s="3"/>
      <c r="H965" s="3">
        <f t="shared" si="41"/>
        <v>78.09375</v>
      </c>
      <c r="I965" s="3">
        <f t="shared" si="42"/>
        <v>40.09375</v>
      </c>
      <c r="J965" s="2" t="s">
        <v>13</v>
      </c>
      <c r="K965" s="6" t="s">
        <v>126</v>
      </c>
      <c r="L965" s="6" t="s">
        <v>133</v>
      </c>
      <c r="M965" s="6" t="s">
        <v>134</v>
      </c>
    </row>
    <row r="966" spans="2:13" x14ac:dyDescent="0.25">
      <c r="B966" s="6">
        <v>350</v>
      </c>
      <c r="C966" s="3">
        <v>119.1875</v>
      </c>
      <c r="D966" s="3">
        <v>10.84375</v>
      </c>
      <c r="E966" s="3">
        <v>48.75</v>
      </c>
      <c r="F966" s="3"/>
      <c r="G966" s="3"/>
      <c r="H966" s="3">
        <f t="shared" si="41"/>
        <v>79.09375</v>
      </c>
      <c r="I966" s="3">
        <f t="shared" si="42"/>
        <v>40.09375</v>
      </c>
      <c r="J966" s="2" t="s">
        <v>13</v>
      </c>
      <c r="K966" s="6" t="s">
        <v>126</v>
      </c>
      <c r="L966" s="6" t="s">
        <v>133</v>
      </c>
      <c r="M966" s="6" t="s">
        <v>134</v>
      </c>
    </row>
    <row r="967" spans="2:13" x14ac:dyDescent="0.25">
      <c r="B967" s="6">
        <v>350</v>
      </c>
      <c r="C967" s="3">
        <v>120.1875</v>
      </c>
      <c r="D967" s="3">
        <v>10.84375</v>
      </c>
      <c r="E967" s="3">
        <v>49.25</v>
      </c>
      <c r="F967" s="3"/>
      <c r="G967" s="3"/>
      <c r="H967" s="3">
        <f t="shared" si="41"/>
        <v>80.09375</v>
      </c>
      <c r="I967" s="3">
        <f t="shared" si="42"/>
        <v>40.09375</v>
      </c>
      <c r="J967" s="2" t="s">
        <v>13</v>
      </c>
      <c r="K967" s="6" t="s">
        <v>126</v>
      </c>
      <c r="L967" s="6" t="s">
        <v>133</v>
      </c>
      <c r="M967" s="6" t="s">
        <v>134</v>
      </c>
    </row>
    <row r="968" spans="2:13" x14ac:dyDescent="0.25">
      <c r="B968" s="6" t="s">
        <v>111</v>
      </c>
      <c r="C968" s="3">
        <v>60.1875</v>
      </c>
      <c r="D968" s="3">
        <v>10.84375</v>
      </c>
      <c r="E968" s="3">
        <v>19.25</v>
      </c>
      <c r="F968" s="3"/>
      <c r="G968" s="3"/>
      <c r="H968" s="3">
        <f t="shared" si="41"/>
        <v>20.09375</v>
      </c>
      <c r="I968" s="3">
        <f t="shared" si="42"/>
        <v>40.09375</v>
      </c>
      <c r="J968" s="2" t="s">
        <v>13</v>
      </c>
      <c r="K968" s="6" t="s">
        <v>127</v>
      </c>
      <c r="L968" s="6" t="s">
        <v>133</v>
      </c>
      <c r="M968" s="6" t="s">
        <v>134</v>
      </c>
    </row>
    <row r="969" spans="2:13" x14ac:dyDescent="0.25">
      <c r="B969" s="6" t="s">
        <v>111</v>
      </c>
      <c r="C969" s="3">
        <v>61.1875</v>
      </c>
      <c r="D969" s="3">
        <v>10.84375</v>
      </c>
      <c r="E969" s="3">
        <v>19.75</v>
      </c>
      <c r="F969" s="3"/>
      <c r="G969" s="3"/>
      <c r="H969" s="3">
        <f t="shared" si="41"/>
        <v>21.09375</v>
      </c>
      <c r="I969" s="3">
        <f t="shared" si="42"/>
        <v>40.09375</v>
      </c>
      <c r="J969" s="2" t="s">
        <v>13</v>
      </c>
      <c r="K969" s="6" t="s">
        <v>127</v>
      </c>
      <c r="L969" s="6" t="s">
        <v>133</v>
      </c>
      <c r="M969" s="6" t="s">
        <v>134</v>
      </c>
    </row>
    <row r="970" spans="2:13" x14ac:dyDescent="0.25">
      <c r="B970" s="6" t="s">
        <v>111</v>
      </c>
      <c r="C970" s="3">
        <v>62.1875</v>
      </c>
      <c r="D970" s="3">
        <v>10.84375</v>
      </c>
      <c r="E970" s="3">
        <v>20.25</v>
      </c>
      <c r="F970" s="3"/>
      <c r="G970" s="3"/>
      <c r="H970" s="3">
        <f t="shared" si="41"/>
        <v>22.09375</v>
      </c>
      <c r="I970" s="3">
        <f t="shared" si="42"/>
        <v>40.09375</v>
      </c>
      <c r="J970" s="2" t="s">
        <v>13</v>
      </c>
      <c r="K970" s="6" t="s">
        <v>127</v>
      </c>
      <c r="L970" s="6" t="s">
        <v>133</v>
      </c>
      <c r="M970" s="6" t="s">
        <v>134</v>
      </c>
    </row>
    <row r="971" spans="2:13" x14ac:dyDescent="0.25">
      <c r="B971" s="6" t="s">
        <v>111</v>
      </c>
      <c r="C971" s="3">
        <v>63.1875</v>
      </c>
      <c r="D971" s="3">
        <v>10.84375</v>
      </c>
      <c r="E971" s="3">
        <v>20.75</v>
      </c>
      <c r="F971" s="3"/>
      <c r="G971" s="3"/>
      <c r="H971" s="3">
        <f t="shared" si="41"/>
        <v>23.09375</v>
      </c>
      <c r="I971" s="3">
        <f t="shared" si="42"/>
        <v>40.09375</v>
      </c>
      <c r="J971" s="2" t="s">
        <v>13</v>
      </c>
      <c r="K971" s="6" t="s">
        <v>127</v>
      </c>
      <c r="L971" s="6" t="s">
        <v>133</v>
      </c>
      <c r="M971" s="6" t="s">
        <v>134</v>
      </c>
    </row>
    <row r="972" spans="2:13" x14ac:dyDescent="0.25">
      <c r="B972" s="6" t="s">
        <v>111</v>
      </c>
      <c r="C972" s="3">
        <v>64.1875</v>
      </c>
      <c r="D972" s="3">
        <v>10.84375</v>
      </c>
      <c r="E972" s="3">
        <v>21.25</v>
      </c>
      <c r="F972" s="3"/>
      <c r="G972" s="3"/>
      <c r="H972" s="3">
        <f t="shared" si="41"/>
        <v>24.09375</v>
      </c>
      <c r="I972" s="3">
        <f t="shared" si="42"/>
        <v>40.09375</v>
      </c>
      <c r="J972" s="2" t="s">
        <v>13</v>
      </c>
      <c r="K972" s="6" t="s">
        <v>127</v>
      </c>
      <c r="L972" s="6" t="s">
        <v>133</v>
      </c>
      <c r="M972" s="6" t="s">
        <v>134</v>
      </c>
    </row>
    <row r="973" spans="2:13" x14ac:dyDescent="0.25">
      <c r="B973" s="6" t="s">
        <v>111</v>
      </c>
      <c r="C973" s="3">
        <v>65.1875</v>
      </c>
      <c r="D973" s="3">
        <v>10.84375</v>
      </c>
      <c r="E973" s="3">
        <v>21.75</v>
      </c>
      <c r="F973" s="3"/>
      <c r="G973" s="3"/>
      <c r="H973" s="3">
        <f t="shared" si="41"/>
        <v>25.09375</v>
      </c>
      <c r="I973" s="3">
        <f t="shared" si="42"/>
        <v>40.09375</v>
      </c>
      <c r="J973" s="2" t="s">
        <v>13</v>
      </c>
      <c r="K973" s="6" t="s">
        <v>127</v>
      </c>
      <c r="L973" s="6" t="s">
        <v>133</v>
      </c>
      <c r="M973" s="6" t="s">
        <v>134</v>
      </c>
    </row>
    <row r="974" spans="2:13" x14ac:dyDescent="0.25">
      <c r="B974" s="6" t="s">
        <v>111</v>
      </c>
      <c r="C974" s="3">
        <v>66.1875</v>
      </c>
      <c r="D974" s="3">
        <v>10.84375</v>
      </c>
      <c r="E974" s="3">
        <v>22.25</v>
      </c>
      <c r="F974" s="3"/>
      <c r="G974" s="3"/>
      <c r="H974" s="3">
        <f t="shared" si="41"/>
        <v>26.09375</v>
      </c>
      <c r="I974" s="3">
        <f t="shared" si="42"/>
        <v>40.09375</v>
      </c>
      <c r="J974" s="2" t="s">
        <v>13</v>
      </c>
      <c r="K974" s="6" t="s">
        <v>127</v>
      </c>
      <c r="L974" s="6" t="s">
        <v>133</v>
      </c>
      <c r="M974" s="6" t="s">
        <v>134</v>
      </c>
    </row>
    <row r="975" spans="2:13" x14ac:dyDescent="0.25">
      <c r="B975" s="6" t="s">
        <v>111</v>
      </c>
      <c r="C975" s="3">
        <v>67.1875</v>
      </c>
      <c r="D975" s="3">
        <v>10.84375</v>
      </c>
      <c r="E975" s="3">
        <v>22.75</v>
      </c>
      <c r="F975" s="3"/>
      <c r="G975" s="3"/>
      <c r="H975" s="3">
        <f t="shared" si="41"/>
        <v>27.09375</v>
      </c>
      <c r="I975" s="3">
        <f t="shared" si="42"/>
        <v>40.09375</v>
      </c>
      <c r="J975" s="2" t="s">
        <v>13</v>
      </c>
      <c r="K975" s="6" t="s">
        <v>127</v>
      </c>
      <c r="L975" s="6" t="s">
        <v>133</v>
      </c>
      <c r="M975" s="6" t="s">
        <v>134</v>
      </c>
    </row>
    <row r="976" spans="2:13" x14ac:dyDescent="0.25">
      <c r="B976" s="6" t="s">
        <v>111</v>
      </c>
      <c r="C976" s="3">
        <v>68.1875</v>
      </c>
      <c r="D976" s="3">
        <v>10.84375</v>
      </c>
      <c r="E976" s="3">
        <v>23.25</v>
      </c>
      <c r="F976" s="3"/>
      <c r="G976" s="3"/>
      <c r="H976" s="3">
        <f t="shared" si="41"/>
        <v>28.09375</v>
      </c>
      <c r="I976" s="3">
        <f t="shared" si="42"/>
        <v>40.09375</v>
      </c>
      <c r="J976" s="2" t="s">
        <v>13</v>
      </c>
      <c r="K976" s="6" t="s">
        <v>127</v>
      </c>
      <c r="L976" s="6" t="s">
        <v>133</v>
      </c>
      <c r="M976" s="6" t="s">
        <v>134</v>
      </c>
    </row>
    <row r="977" spans="2:13" x14ac:dyDescent="0.25">
      <c r="B977" s="6" t="s">
        <v>111</v>
      </c>
      <c r="C977" s="3">
        <v>69.1875</v>
      </c>
      <c r="D977" s="3">
        <v>10.84375</v>
      </c>
      <c r="E977" s="3">
        <v>23.75</v>
      </c>
      <c r="F977" s="3"/>
      <c r="G977" s="3"/>
      <c r="H977" s="3">
        <f t="shared" si="41"/>
        <v>29.09375</v>
      </c>
      <c r="I977" s="3">
        <f t="shared" si="42"/>
        <v>40.09375</v>
      </c>
      <c r="J977" s="2" t="s">
        <v>13</v>
      </c>
      <c r="K977" s="6" t="s">
        <v>127</v>
      </c>
      <c r="L977" s="6" t="s">
        <v>133</v>
      </c>
      <c r="M977" s="6" t="s">
        <v>134</v>
      </c>
    </row>
    <row r="978" spans="2:13" x14ac:dyDescent="0.25">
      <c r="B978" s="6" t="s">
        <v>111</v>
      </c>
      <c r="C978" s="3">
        <v>70.1875</v>
      </c>
      <c r="D978" s="3">
        <v>10.84375</v>
      </c>
      <c r="E978" s="3">
        <v>24.25</v>
      </c>
      <c r="F978" s="3"/>
      <c r="G978" s="3"/>
      <c r="H978" s="3">
        <f t="shared" si="41"/>
        <v>30.09375</v>
      </c>
      <c r="I978" s="3">
        <f t="shared" si="42"/>
        <v>40.09375</v>
      </c>
      <c r="J978" s="2" t="s">
        <v>13</v>
      </c>
      <c r="K978" s="6" t="s">
        <v>127</v>
      </c>
      <c r="L978" s="6" t="s">
        <v>133</v>
      </c>
      <c r="M978" s="6" t="s">
        <v>134</v>
      </c>
    </row>
    <row r="979" spans="2:13" x14ac:dyDescent="0.25">
      <c r="B979" s="6" t="s">
        <v>111</v>
      </c>
      <c r="C979" s="3">
        <v>71.1875</v>
      </c>
      <c r="D979" s="3">
        <v>10.84375</v>
      </c>
      <c r="E979" s="3">
        <v>24.75</v>
      </c>
      <c r="F979" s="3"/>
      <c r="G979" s="3"/>
      <c r="H979" s="3">
        <f t="shared" si="41"/>
        <v>31.09375</v>
      </c>
      <c r="I979" s="3">
        <f t="shared" si="42"/>
        <v>40.09375</v>
      </c>
      <c r="J979" s="2" t="s">
        <v>13</v>
      </c>
      <c r="K979" s="6" t="s">
        <v>127</v>
      </c>
      <c r="L979" s="6" t="s">
        <v>133</v>
      </c>
      <c r="M979" s="6" t="s">
        <v>134</v>
      </c>
    </row>
    <row r="980" spans="2:13" x14ac:dyDescent="0.25">
      <c r="B980" s="6" t="s">
        <v>111</v>
      </c>
      <c r="C980" s="3">
        <v>72.1875</v>
      </c>
      <c r="D980" s="3">
        <v>10.84375</v>
      </c>
      <c r="E980" s="3">
        <v>25.25</v>
      </c>
      <c r="F980" s="3"/>
      <c r="G980" s="3"/>
      <c r="H980" s="3">
        <f t="shared" si="41"/>
        <v>32.09375</v>
      </c>
      <c r="I980" s="3">
        <f t="shared" si="42"/>
        <v>40.09375</v>
      </c>
      <c r="J980" s="2" t="s">
        <v>13</v>
      </c>
      <c r="K980" s="6" t="s">
        <v>127</v>
      </c>
      <c r="L980" s="6" t="s">
        <v>133</v>
      </c>
      <c r="M980" s="6" t="s">
        <v>134</v>
      </c>
    </row>
    <row r="981" spans="2:13" x14ac:dyDescent="0.25">
      <c r="B981" s="6" t="s">
        <v>111</v>
      </c>
      <c r="C981" s="3">
        <v>73.1875</v>
      </c>
      <c r="D981" s="3">
        <v>10.84375</v>
      </c>
      <c r="E981" s="3">
        <v>25.75</v>
      </c>
      <c r="F981" s="3"/>
      <c r="G981" s="3"/>
      <c r="H981" s="3">
        <f t="shared" si="41"/>
        <v>33.09375</v>
      </c>
      <c r="I981" s="3">
        <f t="shared" si="42"/>
        <v>40.09375</v>
      </c>
      <c r="J981" s="2" t="s">
        <v>13</v>
      </c>
      <c r="K981" s="6" t="s">
        <v>127</v>
      </c>
      <c r="L981" s="6" t="s">
        <v>133</v>
      </c>
      <c r="M981" s="6" t="s">
        <v>134</v>
      </c>
    </row>
    <row r="982" spans="2:13" x14ac:dyDescent="0.25">
      <c r="B982" s="6" t="s">
        <v>111</v>
      </c>
      <c r="C982" s="3">
        <v>74.1875</v>
      </c>
      <c r="D982" s="3">
        <v>10.84375</v>
      </c>
      <c r="E982" s="3">
        <v>26.25</v>
      </c>
      <c r="F982" s="3"/>
      <c r="G982" s="3"/>
      <c r="H982" s="3">
        <f t="shared" si="41"/>
        <v>34.09375</v>
      </c>
      <c r="I982" s="3">
        <f t="shared" si="42"/>
        <v>40.09375</v>
      </c>
      <c r="J982" s="2" t="s">
        <v>13</v>
      </c>
      <c r="K982" s="6" t="s">
        <v>127</v>
      </c>
      <c r="L982" s="6" t="s">
        <v>133</v>
      </c>
      <c r="M982" s="6" t="s">
        <v>134</v>
      </c>
    </row>
    <row r="983" spans="2:13" x14ac:dyDescent="0.25">
      <c r="B983" s="6" t="s">
        <v>111</v>
      </c>
      <c r="C983" s="3">
        <v>75.1875</v>
      </c>
      <c r="D983" s="3">
        <v>10.84375</v>
      </c>
      <c r="E983" s="3">
        <v>26.75</v>
      </c>
      <c r="F983" s="3"/>
      <c r="G983" s="3"/>
      <c r="H983" s="3">
        <f t="shared" si="41"/>
        <v>35.09375</v>
      </c>
      <c r="I983" s="3">
        <f t="shared" si="42"/>
        <v>40.09375</v>
      </c>
      <c r="J983" s="2" t="s">
        <v>13</v>
      </c>
      <c r="K983" s="6" t="s">
        <v>127</v>
      </c>
      <c r="L983" s="6" t="s">
        <v>133</v>
      </c>
      <c r="M983" s="6" t="s">
        <v>134</v>
      </c>
    </row>
    <row r="984" spans="2:13" x14ac:dyDescent="0.25">
      <c r="B984" s="6" t="s">
        <v>111</v>
      </c>
      <c r="C984" s="3">
        <v>76.1875</v>
      </c>
      <c r="D984" s="3">
        <v>10.84375</v>
      </c>
      <c r="E984" s="3">
        <v>27.25</v>
      </c>
      <c r="F984" s="3"/>
      <c r="G984" s="3"/>
      <c r="H984" s="3">
        <f t="shared" si="41"/>
        <v>36.09375</v>
      </c>
      <c r="I984" s="3">
        <f t="shared" si="42"/>
        <v>40.09375</v>
      </c>
      <c r="J984" s="2" t="s">
        <v>13</v>
      </c>
      <c r="K984" s="6" t="s">
        <v>127</v>
      </c>
      <c r="L984" s="6" t="s">
        <v>133</v>
      </c>
      <c r="M984" s="6" t="s">
        <v>134</v>
      </c>
    </row>
    <row r="985" spans="2:13" x14ac:dyDescent="0.25">
      <c r="B985" s="6" t="s">
        <v>111</v>
      </c>
      <c r="C985" s="3">
        <v>77.1875</v>
      </c>
      <c r="D985" s="3">
        <v>10.84375</v>
      </c>
      <c r="E985" s="3">
        <v>27.75</v>
      </c>
      <c r="F985" s="3"/>
      <c r="G985" s="3"/>
      <c r="H985" s="3">
        <f t="shared" si="41"/>
        <v>37.09375</v>
      </c>
      <c r="I985" s="3">
        <f t="shared" si="42"/>
        <v>40.09375</v>
      </c>
      <c r="J985" s="2" t="s">
        <v>13</v>
      </c>
      <c r="K985" s="6" t="s">
        <v>127</v>
      </c>
      <c r="L985" s="6" t="s">
        <v>133</v>
      </c>
      <c r="M985" s="6" t="s">
        <v>134</v>
      </c>
    </row>
    <row r="986" spans="2:13" x14ac:dyDescent="0.25">
      <c r="B986" s="6" t="s">
        <v>111</v>
      </c>
      <c r="C986" s="3">
        <v>78.1875</v>
      </c>
      <c r="D986" s="3">
        <v>10.84375</v>
      </c>
      <c r="E986" s="3">
        <v>28.25</v>
      </c>
      <c r="F986" s="3"/>
      <c r="G986" s="3"/>
      <c r="H986" s="3">
        <f t="shared" si="41"/>
        <v>38.09375</v>
      </c>
      <c r="I986" s="3">
        <f t="shared" si="42"/>
        <v>40.09375</v>
      </c>
      <c r="J986" s="2" t="s">
        <v>13</v>
      </c>
      <c r="K986" s="6" t="s">
        <v>127</v>
      </c>
      <c r="L986" s="6" t="s">
        <v>133</v>
      </c>
      <c r="M986" s="6" t="s">
        <v>134</v>
      </c>
    </row>
    <row r="987" spans="2:13" x14ac:dyDescent="0.25">
      <c r="B987" s="6" t="s">
        <v>111</v>
      </c>
      <c r="C987" s="3">
        <v>79.1875</v>
      </c>
      <c r="D987" s="3">
        <v>10.84375</v>
      </c>
      <c r="E987" s="3">
        <v>28.75</v>
      </c>
      <c r="F987" s="3"/>
      <c r="G987" s="3"/>
      <c r="H987" s="3">
        <f t="shared" si="41"/>
        <v>39.09375</v>
      </c>
      <c r="I987" s="3">
        <f t="shared" si="42"/>
        <v>40.09375</v>
      </c>
      <c r="J987" s="2" t="s">
        <v>13</v>
      </c>
      <c r="K987" s="6" t="s">
        <v>127</v>
      </c>
      <c r="L987" s="6" t="s">
        <v>133</v>
      </c>
      <c r="M987" s="6" t="s">
        <v>134</v>
      </c>
    </row>
    <row r="988" spans="2:13" x14ac:dyDescent="0.25">
      <c r="B988" s="6" t="s">
        <v>111</v>
      </c>
      <c r="C988" s="3">
        <v>80.1875</v>
      </c>
      <c r="D988" s="3">
        <v>10.84375</v>
      </c>
      <c r="E988" s="3">
        <v>29.25</v>
      </c>
      <c r="F988" s="3"/>
      <c r="G988" s="3"/>
      <c r="H988" s="3">
        <f t="shared" si="41"/>
        <v>40.09375</v>
      </c>
      <c r="I988" s="3">
        <f t="shared" si="42"/>
        <v>40.09375</v>
      </c>
      <c r="J988" s="2" t="s">
        <v>12</v>
      </c>
      <c r="K988" s="6" t="s">
        <v>127</v>
      </c>
      <c r="L988" s="6" t="s">
        <v>133</v>
      </c>
      <c r="M988" s="6" t="s">
        <v>134</v>
      </c>
    </row>
    <row r="989" spans="2:13" x14ac:dyDescent="0.25">
      <c r="B989" s="6" t="s">
        <v>111</v>
      </c>
      <c r="C989" s="3">
        <v>81.1875</v>
      </c>
      <c r="D989" s="3">
        <v>10.84375</v>
      </c>
      <c r="E989" s="3">
        <v>29.75</v>
      </c>
      <c r="F989" s="3"/>
      <c r="G989" s="3"/>
      <c r="H989" s="3">
        <f t="shared" si="41"/>
        <v>41.09375</v>
      </c>
      <c r="I989" s="3">
        <f t="shared" si="42"/>
        <v>40.09375</v>
      </c>
      <c r="J989" s="2" t="s">
        <v>12</v>
      </c>
      <c r="K989" s="6" t="s">
        <v>127</v>
      </c>
      <c r="L989" s="6" t="s">
        <v>133</v>
      </c>
      <c r="M989" s="6" t="s">
        <v>134</v>
      </c>
    </row>
    <row r="990" spans="2:13" x14ac:dyDescent="0.25">
      <c r="B990" s="6" t="s">
        <v>111</v>
      </c>
      <c r="C990" s="3">
        <v>82.1875</v>
      </c>
      <c r="D990" s="3">
        <v>10.84375</v>
      </c>
      <c r="E990" s="3">
        <v>30.25</v>
      </c>
      <c r="F990" s="3"/>
      <c r="G990" s="3"/>
      <c r="H990" s="3">
        <f t="shared" si="41"/>
        <v>42.09375</v>
      </c>
      <c r="I990" s="3">
        <f t="shared" si="42"/>
        <v>40.09375</v>
      </c>
      <c r="J990" s="2" t="s">
        <v>13</v>
      </c>
      <c r="K990" s="6" t="s">
        <v>127</v>
      </c>
      <c r="L990" s="6" t="s">
        <v>133</v>
      </c>
      <c r="M990" s="6" t="s">
        <v>134</v>
      </c>
    </row>
    <row r="991" spans="2:13" x14ac:dyDescent="0.25">
      <c r="B991" s="6" t="s">
        <v>111</v>
      </c>
      <c r="C991" s="3">
        <v>83.1875</v>
      </c>
      <c r="D991" s="3">
        <v>10.84375</v>
      </c>
      <c r="E991" s="3">
        <v>30.75</v>
      </c>
      <c r="F991" s="3"/>
      <c r="G991" s="3"/>
      <c r="H991" s="3">
        <f t="shared" si="41"/>
        <v>43.09375</v>
      </c>
      <c r="I991" s="3">
        <f t="shared" si="42"/>
        <v>40.09375</v>
      </c>
      <c r="J991" s="2" t="s">
        <v>13</v>
      </c>
      <c r="K991" s="6" t="s">
        <v>127</v>
      </c>
      <c r="L991" s="6" t="s">
        <v>133</v>
      </c>
      <c r="M991" s="6" t="s">
        <v>134</v>
      </c>
    </row>
    <row r="992" spans="2:13" x14ac:dyDescent="0.25">
      <c r="B992" s="6" t="s">
        <v>111</v>
      </c>
      <c r="C992" s="3">
        <v>84.1875</v>
      </c>
      <c r="D992" s="3">
        <v>10.84375</v>
      </c>
      <c r="E992" s="3">
        <v>31.25</v>
      </c>
      <c r="F992" s="3"/>
      <c r="G992" s="3"/>
      <c r="H992" s="3">
        <f t="shared" si="41"/>
        <v>44.09375</v>
      </c>
      <c r="I992" s="3">
        <f t="shared" si="42"/>
        <v>40.09375</v>
      </c>
      <c r="J992" s="2" t="s">
        <v>12</v>
      </c>
      <c r="K992" s="6" t="s">
        <v>127</v>
      </c>
      <c r="L992" s="6" t="s">
        <v>133</v>
      </c>
      <c r="M992" s="6" t="s">
        <v>134</v>
      </c>
    </row>
    <row r="993" spans="2:13" x14ac:dyDescent="0.25">
      <c r="B993" s="6" t="s">
        <v>111</v>
      </c>
      <c r="C993" s="3">
        <v>85.1875</v>
      </c>
      <c r="D993" s="3">
        <v>10.84375</v>
      </c>
      <c r="E993" s="3">
        <v>31.75</v>
      </c>
      <c r="F993" s="3"/>
      <c r="G993" s="3"/>
      <c r="H993" s="3">
        <f t="shared" si="41"/>
        <v>45.09375</v>
      </c>
      <c r="I993" s="3">
        <f t="shared" si="42"/>
        <v>40.09375</v>
      </c>
      <c r="J993" s="2" t="s">
        <v>13</v>
      </c>
      <c r="K993" s="6" t="s">
        <v>127</v>
      </c>
      <c r="L993" s="6" t="s">
        <v>133</v>
      </c>
      <c r="M993" s="6" t="s">
        <v>134</v>
      </c>
    </row>
    <row r="994" spans="2:13" x14ac:dyDescent="0.25">
      <c r="B994" s="6" t="s">
        <v>111</v>
      </c>
      <c r="C994" s="3">
        <v>86.1875</v>
      </c>
      <c r="D994" s="3">
        <v>10.84375</v>
      </c>
      <c r="E994" s="3">
        <v>32.25</v>
      </c>
      <c r="F994" s="3"/>
      <c r="G994" s="3"/>
      <c r="H994" s="3">
        <f t="shared" si="41"/>
        <v>46.09375</v>
      </c>
      <c r="I994" s="3">
        <f t="shared" si="42"/>
        <v>40.09375</v>
      </c>
      <c r="J994" s="2" t="s">
        <v>13</v>
      </c>
      <c r="K994" s="6" t="s">
        <v>127</v>
      </c>
      <c r="L994" s="6" t="s">
        <v>133</v>
      </c>
      <c r="M994" s="6" t="s">
        <v>134</v>
      </c>
    </row>
    <row r="995" spans="2:13" x14ac:dyDescent="0.25">
      <c r="B995" s="6" t="s">
        <v>111</v>
      </c>
      <c r="C995" s="3">
        <v>87.1875</v>
      </c>
      <c r="D995" s="3">
        <v>10.84375</v>
      </c>
      <c r="E995" s="3">
        <v>32.75</v>
      </c>
      <c r="F995" s="3"/>
      <c r="G995" s="3"/>
      <c r="H995" s="3">
        <f t="shared" si="41"/>
        <v>47.09375</v>
      </c>
      <c r="I995" s="3">
        <f t="shared" si="42"/>
        <v>40.09375</v>
      </c>
      <c r="J995" s="2" t="s">
        <v>13</v>
      </c>
      <c r="K995" s="6" t="s">
        <v>127</v>
      </c>
      <c r="L995" s="6" t="s">
        <v>133</v>
      </c>
      <c r="M995" s="6" t="s">
        <v>134</v>
      </c>
    </row>
    <row r="996" spans="2:13" x14ac:dyDescent="0.25">
      <c r="B996" s="6" t="s">
        <v>111</v>
      </c>
      <c r="C996" s="3">
        <v>88.1875</v>
      </c>
      <c r="D996" s="3">
        <v>10.84375</v>
      </c>
      <c r="E996" s="3">
        <v>33.25</v>
      </c>
      <c r="F996" s="3"/>
      <c r="G996" s="3"/>
      <c r="H996" s="3">
        <f t="shared" si="41"/>
        <v>48.09375</v>
      </c>
      <c r="I996" s="3">
        <f t="shared" si="42"/>
        <v>40.09375</v>
      </c>
      <c r="J996" s="2" t="s">
        <v>13</v>
      </c>
      <c r="K996" s="6" t="s">
        <v>127</v>
      </c>
      <c r="L996" s="6" t="s">
        <v>133</v>
      </c>
      <c r="M996" s="6" t="s">
        <v>134</v>
      </c>
    </row>
    <row r="997" spans="2:13" x14ac:dyDescent="0.25">
      <c r="B997" s="6" t="s">
        <v>111</v>
      </c>
      <c r="C997" s="3">
        <v>89.1875</v>
      </c>
      <c r="D997" s="3">
        <v>10.84375</v>
      </c>
      <c r="E997" s="3">
        <v>33.75</v>
      </c>
      <c r="F997" s="3"/>
      <c r="G997" s="3"/>
      <c r="H997" s="3">
        <f t="shared" si="41"/>
        <v>49.09375</v>
      </c>
      <c r="I997" s="3">
        <f t="shared" si="42"/>
        <v>40.09375</v>
      </c>
      <c r="J997" s="2" t="s">
        <v>13</v>
      </c>
      <c r="K997" s="6" t="s">
        <v>127</v>
      </c>
      <c r="L997" s="6" t="s">
        <v>133</v>
      </c>
      <c r="M997" s="6" t="s">
        <v>134</v>
      </c>
    </row>
    <row r="998" spans="2:13" x14ac:dyDescent="0.25">
      <c r="B998" s="6" t="s">
        <v>111</v>
      </c>
      <c r="C998" s="3">
        <v>90.1875</v>
      </c>
      <c r="D998" s="3">
        <v>10.84375</v>
      </c>
      <c r="E998" s="3">
        <v>34.25</v>
      </c>
      <c r="F998" s="3"/>
      <c r="G998" s="3"/>
      <c r="H998" s="3">
        <f t="shared" si="41"/>
        <v>50.09375</v>
      </c>
      <c r="I998" s="3">
        <f t="shared" si="42"/>
        <v>40.09375</v>
      </c>
      <c r="J998" s="2" t="s">
        <v>13</v>
      </c>
      <c r="K998" s="6" t="s">
        <v>127</v>
      </c>
      <c r="L998" s="6" t="s">
        <v>133</v>
      </c>
      <c r="M998" s="6" t="s">
        <v>134</v>
      </c>
    </row>
    <row r="999" spans="2:13" x14ac:dyDescent="0.25">
      <c r="B999" s="6" t="s">
        <v>111</v>
      </c>
      <c r="C999" s="3">
        <v>91.1875</v>
      </c>
      <c r="D999" s="3">
        <v>10.84375</v>
      </c>
      <c r="E999" s="3">
        <v>34.75</v>
      </c>
      <c r="F999" s="3"/>
      <c r="G999" s="3"/>
      <c r="H999" s="3">
        <f t="shared" si="41"/>
        <v>51.09375</v>
      </c>
      <c r="I999" s="3">
        <f t="shared" si="42"/>
        <v>40.09375</v>
      </c>
      <c r="J999" s="2" t="s">
        <v>13</v>
      </c>
      <c r="K999" s="6" t="s">
        <v>127</v>
      </c>
      <c r="L999" s="6" t="s">
        <v>133</v>
      </c>
      <c r="M999" s="6" t="s">
        <v>134</v>
      </c>
    </row>
    <row r="1000" spans="2:13" x14ac:dyDescent="0.25">
      <c r="B1000" s="6" t="s">
        <v>111</v>
      </c>
      <c r="C1000" s="3">
        <v>92.1875</v>
      </c>
      <c r="D1000" s="3">
        <v>10.84375</v>
      </c>
      <c r="E1000" s="3">
        <v>35.25</v>
      </c>
      <c r="F1000" s="3"/>
      <c r="G1000" s="3"/>
      <c r="H1000" s="3">
        <f t="shared" si="41"/>
        <v>52.09375</v>
      </c>
      <c r="I1000" s="3">
        <f t="shared" si="42"/>
        <v>40.09375</v>
      </c>
      <c r="J1000" s="2" t="s">
        <v>13</v>
      </c>
      <c r="K1000" s="6" t="s">
        <v>127</v>
      </c>
      <c r="L1000" s="6" t="s">
        <v>133</v>
      </c>
      <c r="M1000" s="6" t="s">
        <v>134</v>
      </c>
    </row>
    <row r="1001" spans="2:13" x14ac:dyDescent="0.25">
      <c r="B1001" s="6" t="s">
        <v>111</v>
      </c>
      <c r="C1001" s="3">
        <v>93.1875</v>
      </c>
      <c r="D1001" s="3">
        <v>10.84375</v>
      </c>
      <c r="E1001" s="3">
        <v>35.75</v>
      </c>
      <c r="F1001" s="3"/>
      <c r="G1001" s="3"/>
      <c r="H1001" s="3">
        <f t="shared" si="41"/>
        <v>53.09375</v>
      </c>
      <c r="I1001" s="3">
        <f t="shared" si="42"/>
        <v>40.09375</v>
      </c>
      <c r="J1001" s="2" t="s">
        <v>13</v>
      </c>
      <c r="K1001" s="6" t="s">
        <v>127</v>
      </c>
      <c r="L1001" s="6" t="s">
        <v>133</v>
      </c>
      <c r="M1001" s="6" t="s">
        <v>134</v>
      </c>
    </row>
    <row r="1002" spans="2:13" x14ac:dyDescent="0.25">
      <c r="B1002" s="6" t="s">
        <v>111</v>
      </c>
      <c r="C1002" s="3">
        <v>94.1875</v>
      </c>
      <c r="D1002" s="3">
        <v>10.84375</v>
      </c>
      <c r="E1002" s="3">
        <v>36.25</v>
      </c>
      <c r="F1002" s="3"/>
      <c r="G1002" s="3"/>
      <c r="H1002" s="3">
        <f t="shared" si="41"/>
        <v>54.09375</v>
      </c>
      <c r="I1002" s="3">
        <f t="shared" si="42"/>
        <v>40.09375</v>
      </c>
      <c r="J1002" s="2" t="s">
        <v>13</v>
      </c>
      <c r="K1002" s="6" t="s">
        <v>127</v>
      </c>
      <c r="L1002" s="6" t="s">
        <v>133</v>
      </c>
      <c r="M1002" s="6" t="s">
        <v>134</v>
      </c>
    </row>
    <row r="1003" spans="2:13" x14ac:dyDescent="0.25">
      <c r="B1003" s="6" t="s">
        <v>111</v>
      </c>
      <c r="C1003" s="3">
        <v>95.1875</v>
      </c>
      <c r="D1003" s="3">
        <v>10.84375</v>
      </c>
      <c r="E1003" s="3">
        <v>36.75</v>
      </c>
      <c r="F1003" s="3"/>
      <c r="G1003" s="3"/>
      <c r="H1003" s="3">
        <f t="shared" si="41"/>
        <v>55.09375</v>
      </c>
      <c r="I1003" s="3">
        <f t="shared" si="42"/>
        <v>40.09375</v>
      </c>
      <c r="J1003" s="2" t="s">
        <v>13</v>
      </c>
      <c r="K1003" s="6" t="s">
        <v>127</v>
      </c>
      <c r="L1003" s="6" t="s">
        <v>133</v>
      </c>
      <c r="M1003" s="6" t="s">
        <v>134</v>
      </c>
    </row>
    <row r="1004" spans="2:13" x14ac:dyDescent="0.25">
      <c r="B1004" s="6" t="s">
        <v>111</v>
      </c>
      <c r="C1004" s="3">
        <v>96.1875</v>
      </c>
      <c r="D1004" s="3">
        <v>10.84375</v>
      </c>
      <c r="E1004" s="3">
        <v>37.25</v>
      </c>
      <c r="F1004" s="3"/>
      <c r="G1004" s="3"/>
      <c r="H1004" s="3">
        <f t="shared" si="41"/>
        <v>56.09375</v>
      </c>
      <c r="I1004" s="3">
        <f t="shared" si="42"/>
        <v>40.09375</v>
      </c>
      <c r="J1004" s="2" t="s">
        <v>13</v>
      </c>
      <c r="K1004" s="6" t="s">
        <v>127</v>
      </c>
      <c r="L1004" s="6" t="s">
        <v>133</v>
      </c>
      <c r="M1004" s="6" t="s">
        <v>134</v>
      </c>
    </row>
    <row r="1005" spans="2:13" x14ac:dyDescent="0.25">
      <c r="B1005" s="6" t="s">
        <v>111</v>
      </c>
      <c r="C1005" s="3">
        <v>97.1875</v>
      </c>
      <c r="D1005" s="3">
        <v>10.84375</v>
      </c>
      <c r="E1005" s="3">
        <v>37.75</v>
      </c>
      <c r="F1005" s="3"/>
      <c r="G1005" s="3"/>
      <c r="H1005" s="3">
        <f t="shared" si="41"/>
        <v>57.09375</v>
      </c>
      <c r="I1005" s="3">
        <f t="shared" si="42"/>
        <v>40.09375</v>
      </c>
      <c r="J1005" s="2" t="s">
        <v>13</v>
      </c>
      <c r="K1005" s="6" t="s">
        <v>127</v>
      </c>
      <c r="L1005" s="6" t="s">
        <v>133</v>
      </c>
      <c r="M1005" s="6" t="s">
        <v>134</v>
      </c>
    </row>
    <row r="1006" spans="2:13" x14ac:dyDescent="0.25">
      <c r="B1006" s="6" t="s">
        <v>111</v>
      </c>
      <c r="C1006" s="3">
        <v>98.1875</v>
      </c>
      <c r="D1006" s="3">
        <v>10.84375</v>
      </c>
      <c r="E1006" s="3">
        <v>38.25</v>
      </c>
      <c r="F1006" s="3"/>
      <c r="G1006" s="3"/>
      <c r="H1006" s="3">
        <f t="shared" si="41"/>
        <v>58.09375</v>
      </c>
      <c r="I1006" s="3">
        <f t="shared" si="42"/>
        <v>40.09375</v>
      </c>
      <c r="J1006" s="2" t="s">
        <v>13</v>
      </c>
      <c r="K1006" s="6" t="s">
        <v>127</v>
      </c>
      <c r="L1006" s="6" t="s">
        <v>133</v>
      </c>
      <c r="M1006" s="6" t="s">
        <v>134</v>
      </c>
    </row>
    <row r="1007" spans="2:13" x14ac:dyDescent="0.25">
      <c r="B1007" s="6" t="s">
        <v>111</v>
      </c>
      <c r="C1007" s="3">
        <v>99.1875</v>
      </c>
      <c r="D1007" s="3">
        <v>10.84375</v>
      </c>
      <c r="E1007" s="3">
        <v>38.75</v>
      </c>
      <c r="F1007" s="3"/>
      <c r="G1007" s="3"/>
      <c r="H1007" s="3">
        <f t="shared" si="41"/>
        <v>59.09375</v>
      </c>
      <c r="I1007" s="3">
        <f t="shared" si="42"/>
        <v>40.09375</v>
      </c>
      <c r="J1007" s="2" t="s">
        <v>13</v>
      </c>
      <c r="K1007" s="6" t="s">
        <v>127</v>
      </c>
      <c r="L1007" s="6" t="s">
        <v>133</v>
      </c>
      <c r="M1007" s="6" t="s">
        <v>134</v>
      </c>
    </row>
    <row r="1008" spans="2:13" x14ac:dyDescent="0.25">
      <c r="B1008" s="6" t="s">
        <v>111</v>
      </c>
      <c r="C1008" s="3">
        <v>100.1875</v>
      </c>
      <c r="D1008" s="3">
        <v>10.84375</v>
      </c>
      <c r="E1008" s="3">
        <v>39.25</v>
      </c>
      <c r="F1008" s="3"/>
      <c r="G1008" s="3"/>
      <c r="H1008" s="3">
        <f t="shared" si="41"/>
        <v>60.09375</v>
      </c>
      <c r="I1008" s="3">
        <f t="shared" si="42"/>
        <v>40.09375</v>
      </c>
      <c r="J1008" s="2" t="s">
        <v>13</v>
      </c>
      <c r="K1008" s="6" t="s">
        <v>127</v>
      </c>
      <c r="L1008" s="6" t="s">
        <v>133</v>
      </c>
      <c r="M1008" s="6" t="s">
        <v>134</v>
      </c>
    </row>
    <row r="1009" spans="2:13" x14ac:dyDescent="0.25">
      <c r="B1009" s="6" t="s">
        <v>111</v>
      </c>
      <c r="C1009" s="3">
        <v>101.1875</v>
      </c>
      <c r="D1009" s="3">
        <v>10.84375</v>
      </c>
      <c r="E1009" s="3">
        <v>39.75</v>
      </c>
      <c r="F1009" s="3"/>
      <c r="G1009" s="3"/>
      <c r="H1009" s="3">
        <f t="shared" si="41"/>
        <v>61.09375</v>
      </c>
      <c r="I1009" s="3">
        <f t="shared" si="42"/>
        <v>40.09375</v>
      </c>
      <c r="J1009" s="2" t="s">
        <v>13</v>
      </c>
      <c r="K1009" s="6" t="s">
        <v>127</v>
      </c>
      <c r="L1009" s="6" t="s">
        <v>133</v>
      </c>
      <c r="M1009" s="6" t="s">
        <v>134</v>
      </c>
    </row>
    <row r="1010" spans="2:13" x14ac:dyDescent="0.25">
      <c r="B1010" s="6" t="s">
        <v>111</v>
      </c>
      <c r="C1010" s="3">
        <v>102.1875</v>
      </c>
      <c r="D1010" s="3">
        <v>10.84375</v>
      </c>
      <c r="E1010" s="3">
        <v>40.25</v>
      </c>
      <c r="F1010" s="3"/>
      <c r="G1010" s="3"/>
      <c r="H1010" s="3">
        <f t="shared" si="41"/>
        <v>62.09375</v>
      </c>
      <c r="I1010" s="3">
        <f t="shared" si="42"/>
        <v>40.09375</v>
      </c>
      <c r="J1010" s="2" t="s">
        <v>13</v>
      </c>
      <c r="K1010" s="6" t="s">
        <v>127</v>
      </c>
      <c r="L1010" s="6" t="s">
        <v>133</v>
      </c>
      <c r="M1010" s="6" t="s">
        <v>134</v>
      </c>
    </row>
    <row r="1011" spans="2:13" x14ac:dyDescent="0.25">
      <c r="B1011" s="6" t="s">
        <v>111</v>
      </c>
      <c r="C1011" s="3">
        <v>103.1875</v>
      </c>
      <c r="D1011" s="3">
        <v>10.84375</v>
      </c>
      <c r="E1011" s="3">
        <v>40.75</v>
      </c>
      <c r="F1011" s="3"/>
      <c r="G1011" s="3"/>
      <c r="H1011" s="3">
        <f t="shared" si="41"/>
        <v>63.09375</v>
      </c>
      <c r="I1011" s="3">
        <f t="shared" si="42"/>
        <v>40.09375</v>
      </c>
      <c r="J1011" s="2" t="s">
        <v>13</v>
      </c>
      <c r="K1011" s="6" t="s">
        <v>127</v>
      </c>
      <c r="L1011" s="6" t="s">
        <v>133</v>
      </c>
      <c r="M1011" s="6" t="s">
        <v>134</v>
      </c>
    </row>
    <row r="1012" spans="2:13" x14ac:dyDescent="0.25">
      <c r="B1012" s="6" t="s">
        <v>111</v>
      </c>
      <c r="C1012" s="3">
        <v>104.1875</v>
      </c>
      <c r="D1012" s="3">
        <v>10.84375</v>
      </c>
      <c r="E1012" s="3">
        <v>41.25</v>
      </c>
      <c r="F1012" s="3"/>
      <c r="G1012" s="3"/>
      <c r="H1012" s="3">
        <f t="shared" ref="H1012:H1028" si="43">C1012-40.09375</f>
        <v>64.09375</v>
      </c>
      <c r="I1012" s="3">
        <f t="shared" si="42"/>
        <v>40.09375</v>
      </c>
      <c r="J1012" s="2" t="s">
        <v>13</v>
      </c>
      <c r="K1012" s="6" t="s">
        <v>127</v>
      </c>
      <c r="L1012" s="6" t="s">
        <v>133</v>
      </c>
      <c r="M1012" s="6" t="s">
        <v>134</v>
      </c>
    </row>
    <row r="1013" spans="2:13" x14ac:dyDescent="0.25">
      <c r="B1013" s="6" t="s">
        <v>111</v>
      </c>
      <c r="C1013" s="3">
        <v>105.1875</v>
      </c>
      <c r="D1013" s="3">
        <v>10.84375</v>
      </c>
      <c r="E1013" s="3">
        <v>41.75</v>
      </c>
      <c r="F1013" s="3"/>
      <c r="G1013" s="3"/>
      <c r="H1013" s="3">
        <f t="shared" si="43"/>
        <v>65.09375</v>
      </c>
      <c r="I1013" s="3">
        <f t="shared" si="42"/>
        <v>40.09375</v>
      </c>
      <c r="J1013" s="2" t="s">
        <v>13</v>
      </c>
      <c r="K1013" s="6" t="s">
        <v>127</v>
      </c>
      <c r="L1013" s="6" t="s">
        <v>133</v>
      </c>
      <c r="M1013" s="6" t="s">
        <v>134</v>
      </c>
    </row>
    <row r="1014" spans="2:13" x14ac:dyDescent="0.25">
      <c r="B1014" s="6" t="s">
        <v>111</v>
      </c>
      <c r="C1014" s="3">
        <v>106.1875</v>
      </c>
      <c r="D1014" s="3">
        <v>10.84375</v>
      </c>
      <c r="E1014" s="3">
        <v>42.25</v>
      </c>
      <c r="F1014" s="3"/>
      <c r="G1014" s="3"/>
      <c r="H1014" s="3">
        <f t="shared" si="43"/>
        <v>66.09375</v>
      </c>
      <c r="I1014" s="3">
        <f t="shared" si="42"/>
        <v>40.09375</v>
      </c>
      <c r="J1014" s="2" t="s">
        <v>13</v>
      </c>
      <c r="K1014" s="6" t="s">
        <v>127</v>
      </c>
      <c r="L1014" s="6" t="s">
        <v>133</v>
      </c>
      <c r="M1014" s="6" t="s">
        <v>134</v>
      </c>
    </row>
    <row r="1015" spans="2:13" x14ac:dyDescent="0.25">
      <c r="B1015" s="6" t="s">
        <v>111</v>
      </c>
      <c r="C1015" s="3">
        <v>107.1875</v>
      </c>
      <c r="D1015" s="3">
        <v>10.84375</v>
      </c>
      <c r="E1015" s="3">
        <v>42.75</v>
      </c>
      <c r="F1015" s="3"/>
      <c r="G1015" s="3"/>
      <c r="H1015" s="3">
        <f t="shared" si="43"/>
        <v>67.09375</v>
      </c>
      <c r="I1015" s="3">
        <f t="shared" si="42"/>
        <v>40.09375</v>
      </c>
      <c r="J1015" s="2" t="s">
        <v>13</v>
      </c>
      <c r="K1015" s="6" t="s">
        <v>127</v>
      </c>
      <c r="L1015" s="6" t="s">
        <v>133</v>
      </c>
      <c r="M1015" s="6" t="s">
        <v>134</v>
      </c>
    </row>
    <row r="1016" spans="2:13" x14ac:dyDescent="0.25">
      <c r="B1016" s="6" t="s">
        <v>111</v>
      </c>
      <c r="C1016" s="3">
        <v>108.1875</v>
      </c>
      <c r="D1016" s="3">
        <v>10.84375</v>
      </c>
      <c r="E1016" s="3">
        <v>43.25</v>
      </c>
      <c r="F1016" s="3"/>
      <c r="G1016" s="3"/>
      <c r="H1016" s="3">
        <f t="shared" si="43"/>
        <v>68.09375</v>
      </c>
      <c r="I1016" s="3">
        <f t="shared" si="42"/>
        <v>40.09375</v>
      </c>
      <c r="J1016" s="2" t="s">
        <v>13</v>
      </c>
      <c r="K1016" s="6" t="s">
        <v>127</v>
      </c>
      <c r="L1016" s="6" t="s">
        <v>133</v>
      </c>
      <c r="M1016" s="6" t="s">
        <v>134</v>
      </c>
    </row>
    <row r="1017" spans="2:13" x14ac:dyDescent="0.25">
      <c r="B1017" s="6" t="s">
        <v>111</v>
      </c>
      <c r="C1017" s="3">
        <v>109.1875</v>
      </c>
      <c r="D1017" s="3">
        <v>10.84375</v>
      </c>
      <c r="E1017" s="3">
        <v>43.75</v>
      </c>
      <c r="F1017" s="3"/>
      <c r="G1017" s="3"/>
      <c r="H1017" s="3">
        <f t="shared" si="43"/>
        <v>69.09375</v>
      </c>
      <c r="I1017" s="3">
        <f t="shared" si="42"/>
        <v>40.09375</v>
      </c>
      <c r="J1017" s="2" t="s">
        <v>13</v>
      </c>
      <c r="K1017" s="6" t="s">
        <v>127</v>
      </c>
      <c r="L1017" s="6" t="s">
        <v>133</v>
      </c>
      <c r="M1017" s="6" t="s">
        <v>134</v>
      </c>
    </row>
    <row r="1018" spans="2:13" x14ac:dyDescent="0.25">
      <c r="B1018" s="6" t="s">
        <v>111</v>
      </c>
      <c r="C1018" s="3">
        <v>110.1875</v>
      </c>
      <c r="D1018" s="3">
        <v>10.84375</v>
      </c>
      <c r="E1018" s="3">
        <v>44.25</v>
      </c>
      <c r="F1018" s="3"/>
      <c r="G1018" s="3"/>
      <c r="H1018" s="3">
        <f t="shared" si="43"/>
        <v>70.09375</v>
      </c>
      <c r="I1018" s="3">
        <f t="shared" si="42"/>
        <v>40.09375</v>
      </c>
      <c r="J1018" s="2" t="s">
        <v>13</v>
      </c>
      <c r="K1018" s="6" t="s">
        <v>127</v>
      </c>
      <c r="L1018" s="6" t="s">
        <v>133</v>
      </c>
      <c r="M1018" s="6" t="s">
        <v>134</v>
      </c>
    </row>
    <row r="1019" spans="2:13" x14ac:dyDescent="0.25">
      <c r="B1019" s="6" t="s">
        <v>111</v>
      </c>
      <c r="C1019" s="3">
        <v>111.1875</v>
      </c>
      <c r="D1019" s="3">
        <v>10.84375</v>
      </c>
      <c r="E1019" s="3">
        <v>44.75</v>
      </c>
      <c r="F1019" s="3"/>
      <c r="G1019" s="3"/>
      <c r="H1019" s="3">
        <f t="shared" si="43"/>
        <v>71.09375</v>
      </c>
      <c r="I1019" s="3">
        <f t="shared" si="42"/>
        <v>40.09375</v>
      </c>
      <c r="J1019" s="2" t="s">
        <v>13</v>
      </c>
      <c r="K1019" s="6" t="s">
        <v>127</v>
      </c>
      <c r="L1019" s="6" t="s">
        <v>133</v>
      </c>
      <c r="M1019" s="6" t="s">
        <v>134</v>
      </c>
    </row>
    <row r="1020" spans="2:13" x14ac:dyDescent="0.25">
      <c r="B1020" s="6" t="s">
        <v>111</v>
      </c>
      <c r="C1020" s="3">
        <v>112.1875</v>
      </c>
      <c r="D1020" s="3">
        <v>10.84375</v>
      </c>
      <c r="E1020" s="3">
        <v>45.25</v>
      </c>
      <c r="F1020" s="3"/>
      <c r="G1020" s="3"/>
      <c r="H1020" s="3">
        <f t="shared" si="43"/>
        <v>72.09375</v>
      </c>
      <c r="I1020" s="3">
        <f t="shared" si="42"/>
        <v>40.09375</v>
      </c>
      <c r="J1020" s="2" t="s">
        <v>13</v>
      </c>
      <c r="K1020" s="6" t="s">
        <v>127</v>
      </c>
      <c r="L1020" s="6" t="s">
        <v>133</v>
      </c>
      <c r="M1020" s="6" t="s">
        <v>134</v>
      </c>
    </row>
    <row r="1021" spans="2:13" x14ac:dyDescent="0.25">
      <c r="B1021" s="6" t="s">
        <v>111</v>
      </c>
      <c r="C1021" s="3">
        <v>113.1875</v>
      </c>
      <c r="D1021" s="3">
        <v>10.84375</v>
      </c>
      <c r="E1021" s="3">
        <v>45.75</v>
      </c>
      <c r="F1021" s="3"/>
      <c r="G1021" s="3"/>
      <c r="H1021" s="3">
        <f t="shared" si="43"/>
        <v>73.09375</v>
      </c>
      <c r="I1021" s="3">
        <f t="shared" ref="I1021:I1028" si="44">C1021-H1021</f>
        <v>40.09375</v>
      </c>
      <c r="J1021" s="2" t="s">
        <v>13</v>
      </c>
      <c r="K1021" s="6" t="s">
        <v>127</v>
      </c>
      <c r="L1021" s="6" t="s">
        <v>133</v>
      </c>
      <c r="M1021" s="6" t="s">
        <v>134</v>
      </c>
    </row>
    <row r="1022" spans="2:13" x14ac:dyDescent="0.25">
      <c r="B1022" s="6" t="s">
        <v>111</v>
      </c>
      <c r="C1022" s="3">
        <v>114.1875</v>
      </c>
      <c r="D1022" s="3">
        <v>10.84375</v>
      </c>
      <c r="E1022" s="3">
        <v>46.25</v>
      </c>
      <c r="F1022" s="3"/>
      <c r="G1022" s="3"/>
      <c r="H1022" s="3">
        <f t="shared" si="43"/>
        <v>74.09375</v>
      </c>
      <c r="I1022" s="3">
        <f t="shared" si="44"/>
        <v>40.09375</v>
      </c>
      <c r="J1022" s="2" t="s">
        <v>13</v>
      </c>
      <c r="K1022" s="6" t="s">
        <v>127</v>
      </c>
      <c r="L1022" s="6" t="s">
        <v>133</v>
      </c>
      <c r="M1022" s="6" t="s">
        <v>134</v>
      </c>
    </row>
    <row r="1023" spans="2:13" x14ac:dyDescent="0.25">
      <c r="B1023" s="6" t="s">
        <v>111</v>
      </c>
      <c r="C1023" s="3">
        <v>115.1875</v>
      </c>
      <c r="D1023" s="3">
        <v>10.84375</v>
      </c>
      <c r="E1023" s="3">
        <v>46.75</v>
      </c>
      <c r="F1023" s="3"/>
      <c r="G1023" s="3"/>
      <c r="H1023" s="3">
        <f t="shared" si="43"/>
        <v>75.09375</v>
      </c>
      <c r="I1023" s="3">
        <f t="shared" si="44"/>
        <v>40.09375</v>
      </c>
      <c r="J1023" s="2" t="s">
        <v>13</v>
      </c>
      <c r="K1023" s="6" t="s">
        <v>127</v>
      </c>
      <c r="L1023" s="6" t="s">
        <v>133</v>
      </c>
      <c r="M1023" s="6" t="s">
        <v>134</v>
      </c>
    </row>
    <row r="1024" spans="2:13" x14ac:dyDescent="0.25">
      <c r="B1024" s="6" t="s">
        <v>111</v>
      </c>
      <c r="C1024" s="3">
        <v>116.1875</v>
      </c>
      <c r="D1024" s="3">
        <v>10.84375</v>
      </c>
      <c r="E1024" s="3">
        <v>47.25</v>
      </c>
      <c r="F1024" s="3"/>
      <c r="G1024" s="3"/>
      <c r="H1024" s="3">
        <f t="shared" si="43"/>
        <v>76.09375</v>
      </c>
      <c r="I1024" s="3">
        <f t="shared" si="44"/>
        <v>40.09375</v>
      </c>
      <c r="J1024" s="2" t="s">
        <v>13</v>
      </c>
      <c r="K1024" s="6" t="s">
        <v>127</v>
      </c>
      <c r="L1024" s="6" t="s">
        <v>133</v>
      </c>
      <c r="M1024" s="6" t="s">
        <v>134</v>
      </c>
    </row>
    <row r="1025" spans="2:14" x14ac:dyDescent="0.25">
      <c r="B1025" s="6" t="s">
        <v>111</v>
      </c>
      <c r="C1025" s="3">
        <v>117.1875</v>
      </c>
      <c r="D1025" s="3">
        <v>10.84375</v>
      </c>
      <c r="E1025" s="3">
        <v>47.75</v>
      </c>
      <c r="F1025" s="3"/>
      <c r="G1025" s="3"/>
      <c r="H1025" s="3">
        <f t="shared" si="43"/>
        <v>77.09375</v>
      </c>
      <c r="I1025" s="3">
        <f t="shared" si="44"/>
        <v>40.09375</v>
      </c>
      <c r="J1025" s="2" t="s">
        <v>13</v>
      </c>
      <c r="K1025" s="6" t="s">
        <v>127</v>
      </c>
      <c r="L1025" s="6" t="s">
        <v>133</v>
      </c>
      <c r="M1025" s="6" t="s">
        <v>134</v>
      </c>
    </row>
    <row r="1026" spans="2:14" x14ac:dyDescent="0.25">
      <c r="B1026" s="6" t="s">
        <v>111</v>
      </c>
      <c r="C1026" s="3">
        <v>118.1875</v>
      </c>
      <c r="D1026" s="3">
        <v>10.84375</v>
      </c>
      <c r="E1026" s="3">
        <v>48.25</v>
      </c>
      <c r="F1026" s="3"/>
      <c r="G1026" s="3"/>
      <c r="H1026" s="3">
        <f t="shared" si="43"/>
        <v>78.09375</v>
      </c>
      <c r="I1026" s="3">
        <f t="shared" si="44"/>
        <v>40.09375</v>
      </c>
      <c r="J1026" s="2" t="s">
        <v>13</v>
      </c>
      <c r="K1026" s="6" t="s">
        <v>127</v>
      </c>
      <c r="L1026" s="6" t="s">
        <v>133</v>
      </c>
      <c r="M1026" s="6" t="s">
        <v>134</v>
      </c>
    </row>
    <row r="1027" spans="2:14" x14ac:dyDescent="0.25">
      <c r="B1027" s="6" t="s">
        <v>111</v>
      </c>
      <c r="C1027" s="3">
        <v>119.1875</v>
      </c>
      <c r="D1027" s="3">
        <v>10.84375</v>
      </c>
      <c r="E1027" s="3">
        <v>48.75</v>
      </c>
      <c r="F1027" s="3"/>
      <c r="G1027" s="3"/>
      <c r="H1027" s="3">
        <f t="shared" si="43"/>
        <v>79.09375</v>
      </c>
      <c r="I1027" s="3">
        <f t="shared" si="44"/>
        <v>40.09375</v>
      </c>
      <c r="J1027" s="2" t="s">
        <v>13</v>
      </c>
      <c r="K1027" s="6" t="s">
        <v>127</v>
      </c>
      <c r="L1027" s="6" t="s">
        <v>133</v>
      </c>
      <c r="M1027" s="6" t="s">
        <v>134</v>
      </c>
    </row>
    <row r="1028" spans="2:14" x14ac:dyDescent="0.25">
      <c r="B1028" s="6" t="s">
        <v>111</v>
      </c>
      <c r="C1028" s="3">
        <v>120.1875</v>
      </c>
      <c r="D1028" s="3">
        <v>10.84375</v>
      </c>
      <c r="E1028" s="3">
        <v>49.25</v>
      </c>
      <c r="F1028" s="3"/>
      <c r="G1028" s="3"/>
      <c r="H1028" s="3">
        <f t="shared" si="43"/>
        <v>80.09375</v>
      </c>
      <c r="I1028" s="3">
        <f t="shared" si="44"/>
        <v>40.09375</v>
      </c>
      <c r="J1028" s="2" t="s">
        <v>13</v>
      </c>
      <c r="K1028" s="6" t="s">
        <v>127</v>
      </c>
      <c r="L1028" s="6" t="s">
        <v>133</v>
      </c>
      <c r="M1028" s="6" t="s">
        <v>134</v>
      </c>
    </row>
    <row r="1029" spans="2:14" x14ac:dyDescent="0.25">
      <c r="B1029" s="6">
        <v>435</v>
      </c>
      <c r="C1029" s="3">
        <v>72.1875</v>
      </c>
      <c r="D1029" s="3">
        <v>10.09375</v>
      </c>
      <c r="E1029" s="3">
        <v>17.25</v>
      </c>
      <c r="F1029" s="3">
        <v>17.5</v>
      </c>
      <c r="G1029" s="3"/>
      <c r="H1029" s="3">
        <f t="shared" si="41"/>
        <v>32.09375</v>
      </c>
      <c r="I1029" s="3">
        <f t="shared" si="42"/>
        <v>40.09375</v>
      </c>
      <c r="J1029" s="2" t="s">
        <v>13</v>
      </c>
      <c r="K1029" s="6" t="s">
        <v>121</v>
      </c>
      <c r="L1029" s="6" t="s">
        <v>134</v>
      </c>
      <c r="M1029" s="6" t="s">
        <v>135</v>
      </c>
      <c r="N1029" s="11"/>
    </row>
    <row r="1030" spans="2:14" x14ac:dyDescent="0.25">
      <c r="B1030" s="6">
        <v>435</v>
      </c>
      <c r="C1030" s="3">
        <v>73.1875</v>
      </c>
      <c r="D1030" s="3">
        <v>10.09375</v>
      </c>
      <c r="E1030" s="3">
        <v>17.5</v>
      </c>
      <c r="F1030" s="3">
        <v>18</v>
      </c>
      <c r="G1030" s="3"/>
      <c r="H1030" s="3">
        <f t="shared" si="41"/>
        <v>33.09375</v>
      </c>
      <c r="I1030" s="3">
        <f t="shared" si="42"/>
        <v>40.09375</v>
      </c>
      <c r="J1030" s="2" t="s">
        <v>13</v>
      </c>
      <c r="K1030" s="6" t="s">
        <v>121</v>
      </c>
      <c r="L1030" s="6" t="s">
        <v>134</v>
      </c>
      <c r="M1030" s="6" t="s">
        <v>135</v>
      </c>
      <c r="N1030" s="11"/>
    </row>
    <row r="1031" spans="2:14" x14ac:dyDescent="0.25">
      <c r="B1031" s="6">
        <v>435</v>
      </c>
      <c r="C1031" s="3">
        <v>74.1875</v>
      </c>
      <c r="D1031" s="3">
        <v>10.09375</v>
      </c>
      <c r="E1031" s="3">
        <v>18</v>
      </c>
      <c r="F1031" s="3">
        <v>18</v>
      </c>
      <c r="G1031" s="3"/>
      <c r="H1031" s="3">
        <f t="shared" si="41"/>
        <v>34.09375</v>
      </c>
      <c r="I1031" s="3">
        <f t="shared" si="42"/>
        <v>40.09375</v>
      </c>
      <c r="J1031" s="2" t="s">
        <v>13</v>
      </c>
      <c r="K1031" s="6" t="s">
        <v>121</v>
      </c>
      <c r="L1031" s="6" t="s">
        <v>134</v>
      </c>
      <c r="M1031" s="6" t="s">
        <v>135</v>
      </c>
      <c r="N1031" s="11"/>
    </row>
    <row r="1032" spans="2:14" x14ac:dyDescent="0.25">
      <c r="B1032" s="6">
        <v>435</v>
      </c>
      <c r="C1032" s="3">
        <v>75.1875</v>
      </c>
      <c r="D1032" s="3">
        <v>10.09375</v>
      </c>
      <c r="E1032" s="3">
        <v>18.25</v>
      </c>
      <c r="F1032" s="3">
        <v>18.5</v>
      </c>
      <c r="G1032" s="3"/>
      <c r="H1032" s="3">
        <f t="shared" si="41"/>
        <v>35.09375</v>
      </c>
      <c r="I1032" s="3">
        <f t="shared" si="42"/>
        <v>40.09375</v>
      </c>
      <c r="J1032" s="2" t="s">
        <v>13</v>
      </c>
      <c r="K1032" s="6" t="s">
        <v>121</v>
      </c>
      <c r="L1032" s="6" t="s">
        <v>134</v>
      </c>
      <c r="M1032" s="6" t="s">
        <v>135</v>
      </c>
      <c r="N1032" s="11"/>
    </row>
    <row r="1033" spans="2:14" x14ac:dyDescent="0.25">
      <c r="B1033" s="6">
        <v>435</v>
      </c>
      <c r="C1033" s="3">
        <v>76.1875</v>
      </c>
      <c r="D1033" s="3">
        <v>10.09375</v>
      </c>
      <c r="E1033" s="3">
        <v>18.5</v>
      </c>
      <c r="F1033" s="3">
        <v>19</v>
      </c>
      <c r="G1033" s="3"/>
      <c r="H1033" s="3">
        <f t="shared" si="41"/>
        <v>36.09375</v>
      </c>
      <c r="I1033" s="3">
        <f t="shared" si="42"/>
        <v>40.09375</v>
      </c>
      <c r="J1033" s="2" t="s">
        <v>13</v>
      </c>
      <c r="K1033" s="6" t="s">
        <v>121</v>
      </c>
      <c r="L1033" s="6" t="s">
        <v>134</v>
      </c>
      <c r="M1033" s="6" t="s">
        <v>135</v>
      </c>
    </row>
    <row r="1034" spans="2:14" x14ac:dyDescent="0.25">
      <c r="B1034" s="6">
        <v>435</v>
      </c>
      <c r="C1034" s="3">
        <v>77.1875</v>
      </c>
      <c r="D1034" s="3">
        <v>10.09375</v>
      </c>
      <c r="E1034" s="3">
        <v>19</v>
      </c>
      <c r="F1034" s="3">
        <v>19</v>
      </c>
      <c r="G1034" s="3"/>
      <c r="H1034" s="3">
        <f t="shared" si="41"/>
        <v>37.09375</v>
      </c>
      <c r="I1034" s="3">
        <f t="shared" si="42"/>
        <v>40.09375</v>
      </c>
      <c r="J1034" s="2" t="s">
        <v>13</v>
      </c>
      <c r="K1034" s="6" t="s">
        <v>121</v>
      </c>
      <c r="L1034" s="6" t="s">
        <v>134</v>
      </c>
      <c r="M1034" s="6" t="s">
        <v>135</v>
      </c>
    </row>
    <row r="1035" spans="2:14" x14ac:dyDescent="0.25">
      <c r="B1035" s="6">
        <v>435</v>
      </c>
      <c r="C1035" s="3">
        <v>78.1875</v>
      </c>
      <c r="D1035" s="3">
        <v>10.09375</v>
      </c>
      <c r="E1035" s="3">
        <v>19.25</v>
      </c>
      <c r="F1035" s="3">
        <v>19.5</v>
      </c>
      <c r="G1035" s="3"/>
      <c r="H1035" s="3">
        <f t="shared" si="41"/>
        <v>38.09375</v>
      </c>
      <c r="I1035" s="3">
        <f t="shared" si="42"/>
        <v>40.09375</v>
      </c>
      <c r="J1035" s="2" t="s">
        <v>13</v>
      </c>
      <c r="K1035" s="6" t="s">
        <v>121</v>
      </c>
      <c r="L1035" s="6" t="s">
        <v>134</v>
      </c>
      <c r="M1035" s="6" t="s">
        <v>135</v>
      </c>
    </row>
    <row r="1036" spans="2:14" x14ac:dyDescent="0.25">
      <c r="B1036" s="6">
        <v>435</v>
      </c>
      <c r="C1036" s="3">
        <v>79.1875</v>
      </c>
      <c r="D1036" s="3">
        <v>10.09375</v>
      </c>
      <c r="E1036" s="3">
        <v>19.5</v>
      </c>
      <c r="F1036" s="3">
        <v>20</v>
      </c>
      <c r="G1036" s="3"/>
      <c r="H1036" s="3">
        <f t="shared" si="41"/>
        <v>39.09375</v>
      </c>
      <c r="I1036" s="3">
        <f t="shared" si="42"/>
        <v>40.09375</v>
      </c>
      <c r="J1036" s="2" t="s">
        <v>13</v>
      </c>
      <c r="K1036" s="6" t="s">
        <v>121</v>
      </c>
      <c r="L1036" s="6" t="s">
        <v>134</v>
      </c>
      <c r="M1036" s="6" t="s">
        <v>135</v>
      </c>
    </row>
    <row r="1037" spans="2:14" x14ac:dyDescent="0.25">
      <c r="B1037" s="6">
        <v>435</v>
      </c>
      <c r="C1037" s="3">
        <v>80.1875</v>
      </c>
      <c r="D1037" s="3">
        <v>10.09375</v>
      </c>
      <c r="E1037" s="3">
        <v>20</v>
      </c>
      <c r="F1037" s="3">
        <v>20</v>
      </c>
      <c r="G1037" s="3"/>
      <c r="H1037" s="3">
        <f t="shared" si="41"/>
        <v>40.09375</v>
      </c>
      <c r="I1037" s="3">
        <f t="shared" si="42"/>
        <v>40.09375</v>
      </c>
      <c r="J1037" s="2" t="s">
        <v>12</v>
      </c>
      <c r="K1037" s="6" t="s">
        <v>121</v>
      </c>
      <c r="L1037" s="6" t="s">
        <v>134</v>
      </c>
      <c r="M1037" s="6" t="s">
        <v>135</v>
      </c>
    </row>
    <row r="1038" spans="2:14" x14ac:dyDescent="0.25">
      <c r="B1038" s="6">
        <v>435</v>
      </c>
      <c r="C1038" s="3">
        <v>81.1875</v>
      </c>
      <c r="D1038" s="3">
        <v>10.09375</v>
      </c>
      <c r="E1038" s="3">
        <v>20.25</v>
      </c>
      <c r="F1038" s="3">
        <v>20.5</v>
      </c>
      <c r="G1038" s="3"/>
      <c r="H1038" s="3">
        <f t="shared" si="41"/>
        <v>41.09375</v>
      </c>
      <c r="I1038" s="3">
        <f t="shared" si="42"/>
        <v>40.09375</v>
      </c>
      <c r="J1038" s="2" t="s">
        <v>12</v>
      </c>
      <c r="K1038" s="6" t="s">
        <v>121</v>
      </c>
      <c r="L1038" s="6" t="s">
        <v>134</v>
      </c>
      <c r="M1038" s="6" t="s">
        <v>135</v>
      </c>
    </row>
    <row r="1039" spans="2:14" x14ac:dyDescent="0.25">
      <c r="B1039" s="6">
        <v>435</v>
      </c>
      <c r="C1039" s="3">
        <v>82.1875</v>
      </c>
      <c r="D1039" s="3">
        <v>10.09375</v>
      </c>
      <c r="E1039" s="3">
        <v>20.5</v>
      </c>
      <c r="F1039" s="3">
        <v>21</v>
      </c>
      <c r="G1039" s="3"/>
      <c r="H1039" s="3">
        <f t="shared" si="41"/>
        <v>42.09375</v>
      </c>
      <c r="I1039" s="3">
        <f t="shared" si="42"/>
        <v>40.09375</v>
      </c>
      <c r="J1039" s="2" t="s">
        <v>13</v>
      </c>
      <c r="K1039" s="6" t="s">
        <v>121</v>
      </c>
      <c r="L1039" s="6" t="s">
        <v>134</v>
      </c>
      <c r="M1039" s="6" t="s">
        <v>135</v>
      </c>
    </row>
    <row r="1040" spans="2:14" x14ac:dyDescent="0.25">
      <c r="B1040" s="6">
        <v>435</v>
      </c>
      <c r="C1040" s="3">
        <v>83.1875</v>
      </c>
      <c r="D1040" s="3">
        <v>10.09375</v>
      </c>
      <c r="E1040" s="3">
        <v>21</v>
      </c>
      <c r="F1040" s="3">
        <v>21</v>
      </c>
      <c r="G1040" s="3"/>
      <c r="H1040" s="3">
        <f t="shared" si="41"/>
        <v>43.09375</v>
      </c>
      <c r="I1040" s="3">
        <f t="shared" si="42"/>
        <v>40.09375</v>
      </c>
      <c r="J1040" s="2" t="s">
        <v>13</v>
      </c>
      <c r="K1040" s="6" t="s">
        <v>121</v>
      </c>
      <c r="L1040" s="6" t="s">
        <v>134</v>
      </c>
      <c r="M1040" s="6" t="s">
        <v>135</v>
      </c>
    </row>
    <row r="1041" spans="2:13" x14ac:dyDescent="0.25">
      <c r="B1041" s="6">
        <v>435</v>
      </c>
      <c r="C1041" s="3">
        <v>84.1875</v>
      </c>
      <c r="D1041" s="3">
        <v>10.09375</v>
      </c>
      <c r="E1041" s="3">
        <v>21.25</v>
      </c>
      <c r="F1041" s="3">
        <v>21.5</v>
      </c>
      <c r="G1041" s="3"/>
      <c r="H1041" s="3">
        <f t="shared" si="41"/>
        <v>44.09375</v>
      </c>
      <c r="I1041" s="3">
        <f t="shared" si="42"/>
        <v>40.09375</v>
      </c>
      <c r="J1041" s="2" t="s">
        <v>12</v>
      </c>
      <c r="K1041" s="6" t="s">
        <v>121</v>
      </c>
      <c r="L1041" s="6" t="s">
        <v>134</v>
      </c>
      <c r="M1041" s="6" t="s">
        <v>135</v>
      </c>
    </row>
    <row r="1042" spans="2:13" x14ac:dyDescent="0.25">
      <c r="B1042" s="6">
        <v>435</v>
      </c>
      <c r="C1042" s="3">
        <v>85.1875</v>
      </c>
      <c r="D1042" s="3">
        <v>10.09375</v>
      </c>
      <c r="E1042" s="3">
        <v>21.5</v>
      </c>
      <c r="F1042" s="3">
        <v>22</v>
      </c>
      <c r="G1042" s="3"/>
      <c r="H1042" s="3">
        <f t="shared" si="41"/>
        <v>45.09375</v>
      </c>
      <c r="I1042" s="3">
        <f t="shared" si="42"/>
        <v>40.09375</v>
      </c>
      <c r="J1042" s="2" t="s">
        <v>13</v>
      </c>
      <c r="K1042" s="6" t="s">
        <v>121</v>
      </c>
      <c r="L1042" s="6" t="s">
        <v>134</v>
      </c>
      <c r="M1042" s="6" t="s">
        <v>135</v>
      </c>
    </row>
    <row r="1043" spans="2:13" x14ac:dyDescent="0.25">
      <c r="B1043" s="6">
        <v>435</v>
      </c>
      <c r="C1043" s="3">
        <v>86.1875</v>
      </c>
      <c r="D1043" s="3">
        <v>10.09375</v>
      </c>
      <c r="E1043" s="3">
        <v>22</v>
      </c>
      <c r="F1043" s="3">
        <v>22</v>
      </c>
      <c r="G1043" s="3"/>
      <c r="H1043" s="3">
        <f t="shared" si="41"/>
        <v>46.09375</v>
      </c>
      <c r="I1043" s="3">
        <f t="shared" si="42"/>
        <v>40.09375</v>
      </c>
      <c r="J1043" s="2" t="s">
        <v>13</v>
      </c>
      <c r="K1043" s="6" t="s">
        <v>121</v>
      </c>
      <c r="L1043" s="6" t="s">
        <v>134</v>
      </c>
      <c r="M1043" s="6" t="s">
        <v>135</v>
      </c>
    </row>
    <row r="1044" spans="2:13" x14ac:dyDescent="0.25">
      <c r="B1044" s="6">
        <v>435</v>
      </c>
      <c r="C1044" s="3">
        <v>87.1875</v>
      </c>
      <c r="D1044" s="3">
        <v>10.09375</v>
      </c>
      <c r="E1044" s="3">
        <v>22.25</v>
      </c>
      <c r="F1044" s="3">
        <v>22.5</v>
      </c>
      <c r="G1044" s="3"/>
      <c r="H1044" s="3">
        <f t="shared" si="41"/>
        <v>47.09375</v>
      </c>
      <c r="I1044" s="3">
        <f t="shared" si="42"/>
        <v>40.09375</v>
      </c>
      <c r="J1044" s="2" t="s">
        <v>13</v>
      </c>
      <c r="K1044" s="6" t="s">
        <v>121</v>
      </c>
      <c r="L1044" s="6" t="s">
        <v>134</v>
      </c>
      <c r="M1044" s="6" t="s">
        <v>135</v>
      </c>
    </row>
    <row r="1045" spans="2:13" x14ac:dyDescent="0.25">
      <c r="B1045" s="6">
        <v>435</v>
      </c>
      <c r="C1045" s="3">
        <v>88.1875</v>
      </c>
      <c r="D1045" s="3">
        <v>10.09375</v>
      </c>
      <c r="E1045" s="3">
        <v>22.5</v>
      </c>
      <c r="F1045" s="3">
        <v>23</v>
      </c>
      <c r="G1045" s="3"/>
      <c r="H1045" s="3">
        <f t="shared" si="41"/>
        <v>48.09375</v>
      </c>
      <c r="I1045" s="3">
        <f t="shared" si="42"/>
        <v>40.09375</v>
      </c>
      <c r="J1045" s="2" t="s">
        <v>13</v>
      </c>
      <c r="K1045" s="6" t="s">
        <v>121</v>
      </c>
      <c r="L1045" s="6" t="s">
        <v>134</v>
      </c>
      <c r="M1045" s="6" t="s">
        <v>135</v>
      </c>
    </row>
    <row r="1046" spans="2:13" x14ac:dyDescent="0.25">
      <c r="B1046" s="6">
        <v>435</v>
      </c>
      <c r="C1046" s="3">
        <v>89.1875</v>
      </c>
      <c r="D1046" s="3">
        <v>10.09375</v>
      </c>
      <c r="E1046" s="3">
        <v>23</v>
      </c>
      <c r="F1046" s="3">
        <v>23</v>
      </c>
      <c r="G1046" s="3"/>
      <c r="H1046" s="3">
        <f t="shared" si="41"/>
        <v>49.09375</v>
      </c>
      <c r="I1046" s="3">
        <f t="shared" si="42"/>
        <v>40.09375</v>
      </c>
      <c r="J1046" s="2" t="s">
        <v>13</v>
      </c>
      <c r="K1046" s="6" t="s">
        <v>121</v>
      </c>
      <c r="L1046" s="6" t="s">
        <v>134</v>
      </c>
      <c r="M1046" s="6" t="s">
        <v>135</v>
      </c>
    </row>
    <row r="1047" spans="2:13" x14ac:dyDescent="0.25">
      <c r="B1047" s="6">
        <v>435</v>
      </c>
      <c r="C1047" s="3">
        <v>90.1875</v>
      </c>
      <c r="D1047" s="3">
        <v>10.09375</v>
      </c>
      <c r="E1047" s="3">
        <v>23.25</v>
      </c>
      <c r="F1047" s="3">
        <v>23.5</v>
      </c>
      <c r="G1047" s="3"/>
      <c r="H1047" s="3">
        <f t="shared" si="41"/>
        <v>50.09375</v>
      </c>
      <c r="I1047" s="3">
        <f t="shared" si="42"/>
        <v>40.09375</v>
      </c>
      <c r="J1047" s="2" t="s">
        <v>13</v>
      </c>
      <c r="K1047" s="6" t="s">
        <v>121</v>
      </c>
      <c r="L1047" s="6" t="s">
        <v>134</v>
      </c>
      <c r="M1047" s="6" t="s">
        <v>135</v>
      </c>
    </row>
    <row r="1048" spans="2:13" x14ac:dyDescent="0.25">
      <c r="B1048" s="6">
        <v>435</v>
      </c>
      <c r="C1048" s="3">
        <v>91.1875</v>
      </c>
      <c r="D1048" s="3">
        <v>10.09375</v>
      </c>
      <c r="E1048" s="3">
        <v>23.5</v>
      </c>
      <c r="F1048" s="3">
        <v>24</v>
      </c>
      <c r="G1048" s="3"/>
      <c r="H1048" s="3">
        <f t="shared" si="41"/>
        <v>51.09375</v>
      </c>
      <c r="I1048" s="3">
        <f t="shared" si="42"/>
        <v>40.09375</v>
      </c>
      <c r="J1048" s="2" t="s">
        <v>13</v>
      </c>
      <c r="K1048" s="6" t="s">
        <v>121</v>
      </c>
      <c r="L1048" s="6" t="s">
        <v>134</v>
      </c>
      <c r="M1048" s="6" t="s">
        <v>135</v>
      </c>
    </row>
    <row r="1049" spans="2:13" x14ac:dyDescent="0.25">
      <c r="B1049" s="6">
        <v>435</v>
      </c>
      <c r="C1049" s="3">
        <v>92.1875</v>
      </c>
      <c r="D1049" s="3">
        <v>10.09375</v>
      </c>
      <c r="E1049" s="3">
        <v>24</v>
      </c>
      <c r="F1049" s="3">
        <v>24</v>
      </c>
      <c r="G1049" s="3"/>
      <c r="H1049" s="3">
        <f t="shared" si="41"/>
        <v>52.09375</v>
      </c>
      <c r="I1049" s="3">
        <f t="shared" si="42"/>
        <v>40.09375</v>
      </c>
      <c r="J1049" s="2" t="s">
        <v>13</v>
      </c>
      <c r="K1049" s="6" t="s">
        <v>121</v>
      </c>
      <c r="L1049" s="6" t="s">
        <v>134</v>
      </c>
      <c r="M1049" s="6" t="s">
        <v>135</v>
      </c>
    </row>
    <row r="1050" spans="2:13" x14ac:dyDescent="0.25">
      <c r="B1050" s="6">
        <v>435</v>
      </c>
      <c r="C1050" s="3">
        <v>93.1875</v>
      </c>
      <c r="D1050" s="3">
        <v>10.09375</v>
      </c>
      <c r="E1050" s="3">
        <v>24.25</v>
      </c>
      <c r="F1050" s="3">
        <v>24.5</v>
      </c>
      <c r="G1050" s="3"/>
      <c r="H1050" s="3">
        <f t="shared" si="41"/>
        <v>53.09375</v>
      </c>
      <c r="I1050" s="3">
        <f t="shared" si="42"/>
        <v>40.09375</v>
      </c>
      <c r="J1050" s="2" t="s">
        <v>13</v>
      </c>
      <c r="K1050" s="6" t="s">
        <v>121</v>
      </c>
      <c r="L1050" s="6" t="s">
        <v>134</v>
      </c>
      <c r="M1050" s="6" t="s">
        <v>135</v>
      </c>
    </row>
    <row r="1051" spans="2:13" x14ac:dyDescent="0.25">
      <c r="B1051" s="6">
        <v>435</v>
      </c>
      <c r="C1051" s="3">
        <v>94.1875</v>
      </c>
      <c r="D1051" s="3">
        <v>10.09375</v>
      </c>
      <c r="E1051" s="3">
        <v>24.5</v>
      </c>
      <c r="F1051" s="3">
        <v>25</v>
      </c>
      <c r="G1051" s="3"/>
      <c r="H1051" s="3">
        <f t="shared" si="41"/>
        <v>54.09375</v>
      </c>
      <c r="I1051" s="3">
        <f t="shared" si="42"/>
        <v>40.09375</v>
      </c>
      <c r="J1051" s="2" t="s">
        <v>13</v>
      </c>
      <c r="K1051" s="6" t="s">
        <v>121</v>
      </c>
      <c r="L1051" s="6" t="s">
        <v>134</v>
      </c>
      <c r="M1051" s="6" t="s">
        <v>135</v>
      </c>
    </row>
    <row r="1052" spans="2:13" x14ac:dyDescent="0.25">
      <c r="B1052" s="6">
        <v>435</v>
      </c>
      <c r="C1052" s="3">
        <v>95.1875</v>
      </c>
      <c r="D1052" s="3">
        <v>10.09375</v>
      </c>
      <c r="E1052" s="3">
        <v>25</v>
      </c>
      <c r="F1052" s="3">
        <v>25</v>
      </c>
      <c r="G1052" s="3"/>
      <c r="H1052" s="3">
        <f t="shared" si="41"/>
        <v>55.09375</v>
      </c>
      <c r="I1052" s="3">
        <f t="shared" si="42"/>
        <v>40.09375</v>
      </c>
      <c r="J1052" s="2" t="s">
        <v>13</v>
      </c>
      <c r="K1052" s="6" t="s">
        <v>121</v>
      </c>
      <c r="L1052" s="6" t="s">
        <v>134</v>
      </c>
      <c r="M1052" s="6" t="s">
        <v>135</v>
      </c>
    </row>
    <row r="1053" spans="2:13" x14ac:dyDescent="0.25">
      <c r="B1053" s="6">
        <v>435</v>
      </c>
      <c r="C1053" s="3">
        <v>96.1875</v>
      </c>
      <c r="D1053" s="3">
        <v>10.09375</v>
      </c>
      <c r="E1053" s="3">
        <v>25.25</v>
      </c>
      <c r="F1053" s="3">
        <v>25.5</v>
      </c>
      <c r="G1053" s="3"/>
      <c r="H1053" s="3">
        <f t="shared" si="41"/>
        <v>56.09375</v>
      </c>
      <c r="I1053" s="3">
        <f t="shared" si="42"/>
        <v>40.09375</v>
      </c>
      <c r="J1053" s="2" t="s">
        <v>13</v>
      </c>
      <c r="K1053" s="6" t="s">
        <v>121</v>
      </c>
      <c r="L1053" s="6" t="s">
        <v>134</v>
      </c>
      <c r="M1053" s="6" t="s">
        <v>135</v>
      </c>
    </row>
    <row r="1054" spans="2:13" x14ac:dyDescent="0.25">
      <c r="B1054" s="6">
        <v>435</v>
      </c>
      <c r="C1054" s="3">
        <v>97.1875</v>
      </c>
      <c r="D1054" s="3">
        <v>10.09375</v>
      </c>
      <c r="E1054" s="3">
        <v>25.5</v>
      </c>
      <c r="F1054" s="3">
        <v>26</v>
      </c>
      <c r="G1054" s="3"/>
      <c r="H1054" s="3">
        <f t="shared" si="41"/>
        <v>57.09375</v>
      </c>
      <c r="I1054" s="3">
        <f t="shared" si="42"/>
        <v>40.09375</v>
      </c>
      <c r="J1054" s="2" t="s">
        <v>13</v>
      </c>
      <c r="K1054" s="6" t="s">
        <v>121</v>
      </c>
      <c r="L1054" s="6" t="s">
        <v>134</v>
      </c>
      <c r="M1054" s="6" t="s">
        <v>135</v>
      </c>
    </row>
    <row r="1055" spans="2:13" x14ac:dyDescent="0.25">
      <c r="B1055" s="6">
        <v>435</v>
      </c>
      <c r="C1055" s="3">
        <v>98.1875</v>
      </c>
      <c r="D1055" s="3">
        <v>10.09375</v>
      </c>
      <c r="E1055" s="3">
        <v>26</v>
      </c>
      <c r="F1055" s="3">
        <v>26</v>
      </c>
      <c r="G1055" s="3"/>
      <c r="H1055" s="3">
        <f t="shared" si="41"/>
        <v>58.09375</v>
      </c>
      <c r="I1055" s="3">
        <f t="shared" si="42"/>
        <v>40.09375</v>
      </c>
      <c r="J1055" s="2" t="s">
        <v>13</v>
      </c>
      <c r="K1055" s="6" t="s">
        <v>121</v>
      </c>
      <c r="L1055" s="6" t="s">
        <v>134</v>
      </c>
      <c r="M1055" s="6" t="s">
        <v>135</v>
      </c>
    </row>
    <row r="1056" spans="2:13" x14ac:dyDescent="0.25">
      <c r="B1056" s="6">
        <v>435</v>
      </c>
      <c r="C1056" s="3">
        <v>99.1875</v>
      </c>
      <c r="D1056" s="3">
        <v>10.09375</v>
      </c>
      <c r="E1056" s="3">
        <v>26.25</v>
      </c>
      <c r="F1056" s="3">
        <v>26.5</v>
      </c>
      <c r="G1056" s="3"/>
      <c r="H1056" s="3">
        <f t="shared" si="41"/>
        <v>59.09375</v>
      </c>
      <c r="I1056" s="3">
        <f t="shared" si="42"/>
        <v>40.09375</v>
      </c>
      <c r="J1056" s="2" t="s">
        <v>13</v>
      </c>
      <c r="K1056" s="6" t="s">
        <v>121</v>
      </c>
      <c r="L1056" s="6" t="s">
        <v>134</v>
      </c>
      <c r="M1056" s="6" t="s">
        <v>135</v>
      </c>
    </row>
    <row r="1057" spans="2:14" x14ac:dyDescent="0.25">
      <c r="B1057" s="6">
        <v>435</v>
      </c>
      <c r="C1057" s="3">
        <v>100.1875</v>
      </c>
      <c r="D1057" s="3">
        <v>10.09375</v>
      </c>
      <c r="E1057" s="3">
        <v>26.5</v>
      </c>
      <c r="F1057" s="3">
        <v>27</v>
      </c>
      <c r="G1057" s="3"/>
      <c r="H1057" s="3">
        <f t="shared" si="41"/>
        <v>60.09375</v>
      </c>
      <c r="I1057" s="3">
        <f t="shared" si="42"/>
        <v>40.09375</v>
      </c>
      <c r="J1057" s="2" t="s">
        <v>13</v>
      </c>
      <c r="K1057" s="6" t="s">
        <v>121</v>
      </c>
      <c r="L1057" s="6" t="s">
        <v>134</v>
      </c>
      <c r="M1057" s="6" t="s">
        <v>135</v>
      </c>
    </row>
    <row r="1058" spans="2:14" x14ac:dyDescent="0.25">
      <c r="B1058" s="6">
        <v>435</v>
      </c>
      <c r="C1058" s="3">
        <v>101.1875</v>
      </c>
      <c r="D1058" s="3">
        <v>10.09375</v>
      </c>
      <c r="E1058" s="3">
        <v>27</v>
      </c>
      <c r="F1058" s="3">
        <v>27</v>
      </c>
      <c r="G1058" s="3"/>
      <c r="H1058" s="3">
        <f t="shared" si="41"/>
        <v>61.09375</v>
      </c>
      <c r="I1058" s="3">
        <f t="shared" si="42"/>
        <v>40.09375</v>
      </c>
      <c r="J1058" s="2" t="s">
        <v>13</v>
      </c>
      <c r="K1058" s="6" t="s">
        <v>121</v>
      </c>
      <c r="L1058" s="6" t="s">
        <v>134</v>
      </c>
      <c r="M1058" s="6" t="s">
        <v>135</v>
      </c>
    </row>
    <row r="1059" spans="2:14" x14ac:dyDescent="0.25">
      <c r="B1059" s="6">
        <v>435</v>
      </c>
      <c r="C1059" s="3">
        <v>102.1875</v>
      </c>
      <c r="D1059" s="3">
        <v>10.09375</v>
      </c>
      <c r="E1059" s="3">
        <v>27.25</v>
      </c>
      <c r="F1059" s="3">
        <v>27.5</v>
      </c>
      <c r="G1059" s="3"/>
      <c r="H1059" s="3">
        <f t="shared" si="41"/>
        <v>62.09375</v>
      </c>
      <c r="I1059" s="3">
        <f t="shared" si="42"/>
        <v>40.09375</v>
      </c>
      <c r="J1059" s="2" t="s">
        <v>13</v>
      </c>
      <c r="K1059" s="6" t="s">
        <v>121</v>
      </c>
      <c r="L1059" s="6" t="s">
        <v>134</v>
      </c>
      <c r="M1059" s="6" t="s">
        <v>135</v>
      </c>
    </row>
    <row r="1060" spans="2:14" x14ac:dyDescent="0.25">
      <c r="B1060" s="6">
        <v>435</v>
      </c>
      <c r="C1060" s="3">
        <v>103.1875</v>
      </c>
      <c r="D1060" s="3">
        <v>10.09375</v>
      </c>
      <c r="E1060" s="3">
        <v>27.5</v>
      </c>
      <c r="F1060" s="3">
        <v>28</v>
      </c>
      <c r="G1060" s="3"/>
      <c r="H1060" s="3">
        <f t="shared" si="41"/>
        <v>63.09375</v>
      </c>
      <c r="I1060" s="3">
        <f t="shared" si="42"/>
        <v>40.09375</v>
      </c>
      <c r="J1060" s="2" t="s">
        <v>13</v>
      </c>
      <c r="K1060" s="6" t="s">
        <v>121</v>
      </c>
      <c r="L1060" s="6" t="s">
        <v>134</v>
      </c>
      <c r="M1060" s="6" t="s">
        <v>135</v>
      </c>
    </row>
    <row r="1061" spans="2:14" x14ac:dyDescent="0.25">
      <c r="B1061" s="6">
        <v>435</v>
      </c>
      <c r="C1061" s="3">
        <v>104.1875</v>
      </c>
      <c r="D1061" s="3">
        <v>10.09375</v>
      </c>
      <c r="E1061" s="3">
        <v>28</v>
      </c>
      <c r="F1061" s="3">
        <v>28</v>
      </c>
      <c r="G1061" s="3"/>
      <c r="H1061" s="3">
        <f t="shared" si="41"/>
        <v>64.09375</v>
      </c>
      <c r="I1061" s="3">
        <f t="shared" si="42"/>
        <v>40.09375</v>
      </c>
      <c r="J1061" s="2" t="s">
        <v>13</v>
      </c>
      <c r="K1061" s="6" t="s">
        <v>121</v>
      </c>
      <c r="L1061" s="6" t="s">
        <v>134</v>
      </c>
      <c r="M1061" s="6" t="s">
        <v>135</v>
      </c>
      <c r="N1061" s="11"/>
    </row>
    <row r="1062" spans="2:14" x14ac:dyDescent="0.25">
      <c r="B1062" s="6">
        <v>435</v>
      </c>
      <c r="C1062" s="3">
        <v>105.1875</v>
      </c>
      <c r="D1062" s="3">
        <v>10.09375</v>
      </c>
      <c r="E1062" s="3">
        <v>28.25</v>
      </c>
      <c r="F1062" s="3">
        <v>28.5</v>
      </c>
      <c r="G1062" s="3"/>
      <c r="H1062" s="3">
        <f t="shared" si="41"/>
        <v>65.09375</v>
      </c>
      <c r="I1062" s="3">
        <f t="shared" si="42"/>
        <v>40.09375</v>
      </c>
      <c r="J1062" s="2" t="s">
        <v>13</v>
      </c>
      <c r="K1062" s="6" t="s">
        <v>121</v>
      </c>
      <c r="L1062" s="6" t="s">
        <v>134</v>
      </c>
      <c r="M1062" s="6" t="s">
        <v>135</v>
      </c>
    </row>
    <row r="1063" spans="2:14" x14ac:dyDescent="0.25">
      <c r="B1063" s="6">
        <v>435</v>
      </c>
      <c r="C1063" s="3">
        <v>106.1875</v>
      </c>
      <c r="D1063" s="3">
        <v>10.09375</v>
      </c>
      <c r="E1063" s="3">
        <v>28.5</v>
      </c>
      <c r="F1063" s="3">
        <v>29</v>
      </c>
      <c r="G1063" s="3"/>
      <c r="H1063" s="3">
        <f t="shared" si="41"/>
        <v>66.09375</v>
      </c>
      <c r="I1063" s="3">
        <f t="shared" si="42"/>
        <v>40.09375</v>
      </c>
      <c r="J1063" s="2" t="s">
        <v>13</v>
      </c>
      <c r="K1063" s="6" t="s">
        <v>121</v>
      </c>
      <c r="L1063" s="6" t="s">
        <v>134</v>
      </c>
      <c r="M1063" s="6" t="s">
        <v>135</v>
      </c>
    </row>
    <row r="1064" spans="2:14" x14ac:dyDescent="0.25">
      <c r="B1064" s="6">
        <v>435</v>
      </c>
      <c r="C1064" s="3">
        <v>107.1875</v>
      </c>
      <c r="D1064" s="3">
        <v>10.09375</v>
      </c>
      <c r="E1064" s="3">
        <v>29</v>
      </c>
      <c r="F1064" s="3">
        <v>29</v>
      </c>
      <c r="G1064" s="3"/>
      <c r="H1064" s="3">
        <f t="shared" si="41"/>
        <v>67.09375</v>
      </c>
      <c r="I1064" s="3">
        <f t="shared" si="42"/>
        <v>40.09375</v>
      </c>
      <c r="J1064" s="2" t="s">
        <v>13</v>
      </c>
      <c r="K1064" s="6" t="s">
        <v>121</v>
      </c>
      <c r="L1064" s="6" t="s">
        <v>134</v>
      </c>
      <c r="M1064" s="6" t="s">
        <v>135</v>
      </c>
    </row>
    <row r="1065" spans="2:14" x14ac:dyDescent="0.25">
      <c r="B1065" s="6">
        <v>435</v>
      </c>
      <c r="C1065" s="3">
        <v>108.1875</v>
      </c>
      <c r="D1065" s="3">
        <v>10.09375</v>
      </c>
      <c r="E1065" s="3">
        <v>29.25</v>
      </c>
      <c r="F1065" s="3">
        <v>29.5</v>
      </c>
      <c r="G1065" s="3"/>
      <c r="H1065" s="3">
        <f t="shared" si="41"/>
        <v>68.09375</v>
      </c>
      <c r="I1065" s="3">
        <f t="shared" si="42"/>
        <v>40.09375</v>
      </c>
      <c r="J1065" s="2" t="s">
        <v>13</v>
      </c>
      <c r="K1065" s="6" t="s">
        <v>121</v>
      </c>
      <c r="L1065" s="6" t="s">
        <v>134</v>
      </c>
      <c r="M1065" s="6" t="s">
        <v>135</v>
      </c>
    </row>
    <row r="1066" spans="2:14" x14ac:dyDescent="0.25">
      <c r="B1066" s="6">
        <v>435</v>
      </c>
      <c r="C1066" s="3">
        <v>109.1875</v>
      </c>
      <c r="D1066" s="3">
        <v>10.09375</v>
      </c>
      <c r="E1066" s="3">
        <v>29.5</v>
      </c>
      <c r="F1066" s="3">
        <v>30</v>
      </c>
      <c r="G1066" s="3"/>
      <c r="H1066" s="3">
        <f t="shared" si="41"/>
        <v>69.09375</v>
      </c>
      <c r="I1066" s="3">
        <f t="shared" si="42"/>
        <v>40.09375</v>
      </c>
      <c r="J1066" s="2" t="s">
        <v>13</v>
      </c>
      <c r="K1066" s="6" t="s">
        <v>121</v>
      </c>
      <c r="L1066" s="6" t="s">
        <v>134</v>
      </c>
      <c r="M1066" s="6" t="s">
        <v>135</v>
      </c>
    </row>
    <row r="1067" spans="2:14" x14ac:dyDescent="0.25">
      <c r="B1067" s="6">
        <v>435</v>
      </c>
      <c r="C1067" s="3">
        <v>110.1875</v>
      </c>
      <c r="D1067" s="3">
        <v>10.09375</v>
      </c>
      <c r="E1067" s="3">
        <v>30</v>
      </c>
      <c r="F1067" s="3">
        <v>30</v>
      </c>
      <c r="G1067" s="3"/>
      <c r="H1067" s="3">
        <f t="shared" si="41"/>
        <v>70.09375</v>
      </c>
      <c r="I1067" s="3">
        <f t="shared" si="42"/>
        <v>40.09375</v>
      </c>
      <c r="J1067" s="2" t="s">
        <v>13</v>
      </c>
      <c r="K1067" s="6" t="s">
        <v>121</v>
      </c>
      <c r="L1067" s="6" t="s">
        <v>134</v>
      </c>
      <c r="M1067" s="6" t="s">
        <v>135</v>
      </c>
    </row>
    <row r="1068" spans="2:14" x14ac:dyDescent="0.25">
      <c r="B1068" s="6">
        <v>435</v>
      </c>
      <c r="C1068" s="3">
        <v>111.1875</v>
      </c>
      <c r="D1068" s="3">
        <v>10.09375</v>
      </c>
      <c r="E1068" s="3">
        <v>30.25</v>
      </c>
      <c r="F1068" s="3">
        <v>30.5</v>
      </c>
      <c r="G1068" s="3"/>
      <c r="H1068" s="3">
        <f t="shared" si="41"/>
        <v>71.09375</v>
      </c>
      <c r="I1068" s="3">
        <f t="shared" si="42"/>
        <v>40.09375</v>
      </c>
      <c r="J1068" s="2" t="s">
        <v>13</v>
      </c>
      <c r="K1068" s="6" t="s">
        <v>121</v>
      </c>
      <c r="L1068" s="6" t="s">
        <v>134</v>
      </c>
      <c r="M1068" s="6" t="s">
        <v>135</v>
      </c>
    </row>
    <row r="1069" spans="2:14" x14ac:dyDescent="0.25">
      <c r="B1069" s="6">
        <v>435</v>
      </c>
      <c r="C1069" s="3">
        <v>112.1875</v>
      </c>
      <c r="D1069" s="3">
        <v>10.09375</v>
      </c>
      <c r="E1069" s="3">
        <v>30.5</v>
      </c>
      <c r="F1069" s="3">
        <v>31</v>
      </c>
      <c r="G1069" s="3"/>
      <c r="H1069" s="3">
        <f t="shared" si="41"/>
        <v>72.09375</v>
      </c>
      <c r="I1069" s="3">
        <f t="shared" si="42"/>
        <v>40.09375</v>
      </c>
      <c r="J1069" s="2" t="s">
        <v>13</v>
      </c>
      <c r="K1069" s="6" t="s">
        <v>121</v>
      </c>
      <c r="L1069" s="6" t="s">
        <v>134</v>
      </c>
      <c r="M1069" s="6" t="s">
        <v>135</v>
      </c>
    </row>
    <row r="1070" spans="2:14" x14ac:dyDescent="0.25">
      <c r="B1070" s="6">
        <v>435</v>
      </c>
      <c r="C1070" s="3">
        <v>113.1875</v>
      </c>
      <c r="D1070" s="3">
        <v>10.09375</v>
      </c>
      <c r="E1070" s="3">
        <v>31</v>
      </c>
      <c r="F1070" s="3">
        <v>31</v>
      </c>
      <c r="G1070" s="3"/>
      <c r="H1070" s="3">
        <f t="shared" si="41"/>
        <v>73.09375</v>
      </c>
      <c r="I1070" s="3">
        <f t="shared" si="42"/>
        <v>40.09375</v>
      </c>
      <c r="J1070" s="2" t="s">
        <v>13</v>
      </c>
      <c r="K1070" s="6" t="s">
        <v>121</v>
      </c>
      <c r="L1070" s="6" t="s">
        <v>134</v>
      </c>
      <c r="M1070" s="6" t="s">
        <v>135</v>
      </c>
    </row>
    <row r="1071" spans="2:14" x14ac:dyDescent="0.25">
      <c r="B1071" s="6">
        <v>435</v>
      </c>
      <c r="C1071" s="3">
        <v>114.1875</v>
      </c>
      <c r="D1071" s="3">
        <v>10.09375</v>
      </c>
      <c r="E1071" s="3">
        <v>31.25</v>
      </c>
      <c r="F1071" s="3">
        <v>31.5</v>
      </c>
      <c r="G1071" s="3"/>
      <c r="H1071" s="3">
        <f t="shared" si="41"/>
        <v>74.09375</v>
      </c>
      <c r="I1071" s="3">
        <f t="shared" si="42"/>
        <v>40.09375</v>
      </c>
      <c r="J1071" s="2" t="s">
        <v>13</v>
      </c>
      <c r="K1071" s="6" t="s">
        <v>121</v>
      </c>
      <c r="L1071" s="6" t="s">
        <v>134</v>
      </c>
      <c r="M1071" s="6" t="s">
        <v>135</v>
      </c>
    </row>
    <row r="1072" spans="2:14" x14ac:dyDescent="0.25">
      <c r="B1072" s="6">
        <v>435</v>
      </c>
      <c r="C1072" s="3">
        <v>115.1875</v>
      </c>
      <c r="D1072" s="3">
        <v>10.09375</v>
      </c>
      <c r="E1072" s="3">
        <v>31.5</v>
      </c>
      <c r="F1072" s="3">
        <v>32</v>
      </c>
      <c r="G1072" s="3"/>
      <c r="H1072" s="3">
        <f t="shared" si="41"/>
        <v>75.09375</v>
      </c>
      <c r="I1072" s="3">
        <f t="shared" si="42"/>
        <v>40.09375</v>
      </c>
      <c r="J1072" s="2" t="s">
        <v>13</v>
      </c>
      <c r="K1072" s="6" t="s">
        <v>121</v>
      </c>
      <c r="L1072" s="6" t="s">
        <v>134</v>
      </c>
      <c r="M1072" s="6" t="s">
        <v>135</v>
      </c>
    </row>
    <row r="1073" spans="2:13" x14ac:dyDescent="0.25">
      <c r="B1073" s="6">
        <v>435</v>
      </c>
      <c r="C1073" s="3">
        <v>116.1875</v>
      </c>
      <c r="D1073" s="3">
        <v>10.09375</v>
      </c>
      <c r="E1073" s="3">
        <v>32</v>
      </c>
      <c r="F1073" s="3">
        <v>32</v>
      </c>
      <c r="G1073" s="3"/>
      <c r="H1073" s="3">
        <f t="shared" si="41"/>
        <v>76.09375</v>
      </c>
      <c r="I1073" s="3">
        <f t="shared" si="42"/>
        <v>40.09375</v>
      </c>
      <c r="J1073" s="2" t="s">
        <v>13</v>
      </c>
      <c r="K1073" s="6" t="s">
        <v>121</v>
      </c>
      <c r="L1073" s="6" t="s">
        <v>134</v>
      </c>
      <c r="M1073" s="6" t="s">
        <v>135</v>
      </c>
    </row>
    <row r="1074" spans="2:13" x14ac:dyDescent="0.25">
      <c r="B1074" s="6">
        <v>435</v>
      </c>
      <c r="C1074" s="3">
        <v>117.1875</v>
      </c>
      <c r="D1074" s="3">
        <v>10.09375</v>
      </c>
      <c r="E1074" s="3">
        <v>32.25</v>
      </c>
      <c r="F1074" s="3">
        <v>32.5</v>
      </c>
      <c r="G1074" s="3"/>
      <c r="H1074" s="3">
        <f t="shared" si="41"/>
        <v>77.09375</v>
      </c>
      <c r="I1074" s="3">
        <f t="shared" si="42"/>
        <v>40.09375</v>
      </c>
      <c r="J1074" s="2" t="s">
        <v>13</v>
      </c>
      <c r="K1074" s="6" t="s">
        <v>121</v>
      </c>
      <c r="L1074" s="6" t="s">
        <v>134</v>
      </c>
      <c r="M1074" s="6" t="s">
        <v>135</v>
      </c>
    </row>
    <row r="1075" spans="2:13" x14ac:dyDescent="0.25">
      <c r="B1075" s="6">
        <v>435</v>
      </c>
      <c r="C1075" s="3">
        <v>118.1875</v>
      </c>
      <c r="D1075" s="3">
        <v>10.09375</v>
      </c>
      <c r="E1075" s="3">
        <v>32.5</v>
      </c>
      <c r="F1075" s="3">
        <v>33</v>
      </c>
      <c r="G1075" s="3"/>
      <c r="H1075" s="3">
        <f t="shared" si="41"/>
        <v>78.09375</v>
      </c>
      <c r="I1075" s="3">
        <f t="shared" si="42"/>
        <v>40.09375</v>
      </c>
      <c r="J1075" s="2" t="s">
        <v>13</v>
      </c>
      <c r="K1075" s="6" t="s">
        <v>121</v>
      </c>
      <c r="L1075" s="6" t="s">
        <v>134</v>
      </c>
      <c r="M1075" s="6" t="s">
        <v>135</v>
      </c>
    </row>
    <row r="1076" spans="2:13" x14ac:dyDescent="0.25">
      <c r="B1076" s="6">
        <v>435</v>
      </c>
      <c r="C1076" s="3">
        <v>119.1875</v>
      </c>
      <c r="D1076" s="3">
        <v>10.09375</v>
      </c>
      <c r="E1076" s="3">
        <v>33</v>
      </c>
      <c r="F1076" s="3">
        <v>33</v>
      </c>
      <c r="G1076" s="3"/>
      <c r="H1076" s="3">
        <f t="shared" ref="H1076:H1286" si="45">C1076-40.09375</f>
        <v>79.09375</v>
      </c>
      <c r="I1076" s="3">
        <f t="shared" si="42"/>
        <v>40.09375</v>
      </c>
      <c r="J1076" s="2" t="s">
        <v>13</v>
      </c>
      <c r="K1076" s="6" t="s">
        <v>121</v>
      </c>
      <c r="L1076" s="6" t="s">
        <v>134</v>
      </c>
      <c r="M1076" s="6" t="s">
        <v>135</v>
      </c>
    </row>
    <row r="1077" spans="2:13" x14ac:dyDescent="0.25">
      <c r="B1077" s="6">
        <v>435</v>
      </c>
      <c r="C1077" s="3">
        <v>120.1875</v>
      </c>
      <c r="D1077" s="3">
        <v>10.09375</v>
      </c>
      <c r="E1077" s="3">
        <v>33.25</v>
      </c>
      <c r="F1077" s="3">
        <v>33.5</v>
      </c>
      <c r="G1077" s="3"/>
      <c r="H1077" s="3">
        <f t="shared" si="45"/>
        <v>80.09375</v>
      </c>
      <c r="I1077" s="3">
        <f t="shared" si="42"/>
        <v>40.09375</v>
      </c>
      <c r="J1077" s="2" t="s">
        <v>13</v>
      </c>
      <c r="K1077" s="6" t="s">
        <v>121</v>
      </c>
      <c r="L1077" s="6" t="s">
        <v>134</v>
      </c>
      <c r="M1077" s="6" t="s">
        <v>135</v>
      </c>
    </row>
    <row r="1078" spans="2:13" x14ac:dyDescent="0.25">
      <c r="B1078" s="6" t="s">
        <v>112</v>
      </c>
      <c r="C1078" s="3">
        <v>72.1875</v>
      </c>
      <c r="D1078" s="3">
        <v>10.09375</v>
      </c>
      <c r="E1078" s="3">
        <v>17.25</v>
      </c>
      <c r="F1078" s="3">
        <v>17.5</v>
      </c>
      <c r="G1078" s="3"/>
      <c r="H1078" s="3">
        <f t="shared" si="45"/>
        <v>32.09375</v>
      </c>
      <c r="I1078" s="3">
        <f t="shared" ref="I1078:I1126" si="46">C1078-H1078</f>
        <v>40.09375</v>
      </c>
      <c r="J1078" s="2" t="s">
        <v>13</v>
      </c>
      <c r="K1078" s="6" t="s">
        <v>121</v>
      </c>
      <c r="L1078" s="6" t="s">
        <v>136</v>
      </c>
      <c r="M1078" s="6" t="s">
        <v>135</v>
      </c>
    </row>
    <row r="1079" spans="2:13" x14ac:dyDescent="0.25">
      <c r="B1079" s="6" t="s">
        <v>112</v>
      </c>
      <c r="C1079" s="3">
        <v>73.1875</v>
      </c>
      <c r="D1079" s="3">
        <v>10.09375</v>
      </c>
      <c r="E1079" s="3">
        <v>17.5</v>
      </c>
      <c r="F1079" s="3">
        <v>18</v>
      </c>
      <c r="G1079" s="3"/>
      <c r="H1079" s="3">
        <f t="shared" si="45"/>
        <v>33.09375</v>
      </c>
      <c r="I1079" s="3">
        <f t="shared" si="46"/>
        <v>40.09375</v>
      </c>
      <c r="J1079" s="2" t="s">
        <v>13</v>
      </c>
      <c r="K1079" s="6" t="s">
        <v>121</v>
      </c>
      <c r="L1079" s="6" t="s">
        <v>136</v>
      </c>
      <c r="M1079" s="6" t="s">
        <v>135</v>
      </c>
    </row>
    <row r="1080" spans="2:13" x14ac:dyDescent="0.25">
      <c r="B1080" s="6" t="s">
        <v>112</v>
      </c>
      <c r="C1080" s="3">
        <v>74.1875</v>
      </c>
      <c r="D1080" s="3">
        <v>10.09375</v>
      </c>
      <c r="E1080" s="3">
        <v>18</v>
      </c>
      <c r="F1080" s="3">
        <v>18</v>
      </c>
      <c r="G1080" s="3"/>
      <c r="H1080" s="3">
        <f t="shared" si="45"/>
        <v>34.09375</v>
      </c>
      <c r="I1080" s="3">
        <f t="shared" si="46"/>
        <v>40.09375</v>
      </c>
      <c r="J1080" s="2" t="s">
        <v>13</v>
      </c>
      <c r="K1080" s="6" t="s">
        <v>121</v>
      </c>
      <c r="L1080" s="6" t="s">
        <v>136</v>
      </c>
      <c r="M1080" s="6" t="s">
        <v>135</v>
      </c>
    </row>
    <row r="1081" spans="2:13" x14ac:dyDescent="0.25">
      <c r="B1081" s="6" t="s">
        <v>112</v>
      </c>
      <c r="C1081" s="3">
        <v>75.1875</v>
      </c>
      <c r="D1081" s="3">
        <v>10.09375</v>
      </c>
      <c r="E1081" s="3">
        <v>18.25</v>
      </c>
      <c r="F1081" s="3">
        <v>18.5</v>
      </c>
      <c r="G1081" s="3"/>
      <c r="H1081" s="3">
        <f t="shared" si="45"/>
        <v>35.09375</v>
      </c>
      <c r="I1081" s="3">
        <f t="shared" si="46"/>
        <v>40.09375</v>
      </c>
      <c r="J1081" s="2" t="s">
        <v>13</v>
      </c>
      <c r="K1081" s="6" t="s">
        <v>121</v>
      </c>
      <c r="L1081" s="6" t="s">
        <v>136</v>
      </c>
      <c r="M1081" s="6" t="s">
        <v>135</v>
      </c>
    </row>
    <row r="1082" spans="2:13" x14ac:dyDescent="0.25">
      <c r="B1082" s="6" t="s">
        <v>112</v>
      </c>
      <c r="C1082" s="3">
        <v>76.1875</v>
      </c>
      <c r="D1082" s="3">
        <v>10.09375</v>
      </c>
      <c r="E1082" s="3">
        <v>18.5</v>
      </c>
      <c r="F1082" s="3">
        <v>19</v>
      </c>
      <c r="G1082" s="3"/>
      <c r="H1082" s="3">
        <f t="shared" si="45"/>
        <v>36.09375</v>
      </c>
      <c r="I1082" s="3">
        <f t="shared" si="46"/>
        <v>40.09375</v>
      </c>
      <c r="J1082" s="2" t="s">
        <v>13</v>
      </c>
      <c r="K1082" s="6" t="s">
        <v>121</v>
      </c>
      <c r="L1082" s="6" t="s">
        <v>136</v>
      </c>
      <c r="M1082" s="6" t="s">
        <v>135</v>
      </c>
    </row>
    <row r="1083" spans="2:13" x14ac:dyDescent="0.25">
      <c r="B1083" s="6" t="s">
        <v>112</v>
      </c>
      <c r="C1083" s="3">
        <v>77.1875</v>
      </c>
      <c r="D1083" s="3">
        <v>10.09375</v>
      </c>
      <c r="E1083" s="3">
        <v>19</v>
      </c>
      <c r="F1083" s="3">
        <v>19</v>
      </c>
      <c r="G1083" s="3"/>
      <c r="H1083" s="3">
        <f t="shared" si="45"/>
        <v>37.09375</v>
      </c>
      <c r="I1083" s="3">
        <f t="shared" si="46"/>
        <v>40.09375</v>
      </c>
      <c r="J1083" s="2" t="s">
        <v>13</v>
      </c>
      <c r="K1083" s="6" t="s">
        <v>121</v>
      </c>
      <c r="L1083" s="6" t="s">
        <v>136</v>
      </c>
      <c r="M1083" s="6" t="s">
        <v>135</v>
      </c>
    </row>
    <row r="1084" spans="2:13" x14ac:dyDescent="0.25">
      <c r="B1084" s="6" t="s">
        <v>112</v>
      </c>
      <c r="C1084" s="3">
        <v>78.1875</v>
      </c>
      <c r="D1084" s="3">
        <v>10.09375</v>
      </c>
      <c r="E1084" s="3">
        <v>19.25</v>
      </c>
      <c r="F1084" s="3">
        <v>19.5</v>
      </c>
      <c r="G1084" s="3"/>
      <c r="H1084" s="3">
        <f t="shared" si="45"/>
        <v>38.09375</v>
      </c>
      <c r="I1084" s="3">
        <f t="shared" si="46"/>
        <v>40.09375</v>
      </c>
      <c r="J1084" s="2" t="s">
        <v>13</v>
      </c>
      <c r="K1084" s="6" t="s">
        <v>121</v>
      </c>
      <c r="L1084" s="6" t="s">
        <v>136</v>
      </c>
      <c r="M1084" s="6" t="s">
        <v>135</v>
      </c>
    </row>
    <row r="1085" spans="2:13" x14ac:dyDescent="0.25">
      <c r="B1085" s="6" t="s">
        <v>112</v>
      </c>
      <c r="C1085" s="3">
        <v>79.1875</v>
      </c>
      <c r="D1085" s="3">
        <v>10.09375</v>
      </c>
      <c r="E1085" s="3">
        <v>19.5</v>
      </c>
      <c r="F1085" s="3">
        <v>20</v>
      </c>
      <c r="G1085" s="3"/>
      <c r="H1085" s="3">
        <f t="shared" si="45"/>
        <v>39.09375</v>
      </c>
      <c r="I1085" s="3">
        <f t="shared" si="46"/>
        <v>40.09375</v>
      </c>
      <c r="J1085" s="2" t="s">
        <v>13</v>
      </c>
      <c r="K1085" s="6" t="s">
        <v>121</v>
      </c>
      <c r="L1085" s="6" t="s">
        <v>136</v>
      </c>
      <c r="M1085" s="6" t="s">
        <v>135</v>
      </c>
    </row>
    <row r="1086" spans="2:13" x14ac:dyDescent="0.25">
      <c r="B1086" s="6" t="s">
        <v>112</v>
      </c>
      <c r="C1086" s="3">
        <v>80.1875</v>
      </c>
      <c r="D1086" s="3">
        <v>10.09375</v>
      </c>
      <c r="E1086" s="3">
        <v>20</v>
      </c>
      <c r="F1086" s="3">
        <v>20</v>
      </c>
      <c r="G1086" s="3"/>
      <c r="H1086" s="3">
        <f t="shared" si="45"/>
        <v>40.09375</v>
      </c>
      <c r="I1086" s="3">
        <f t="shared" si="46"/>
        <v>40.09375</v>
      </c>
      <c r="J1086" s="2" t="s">
        <v>12</v>
      </c>
      <c r="K1086" s="6" t="s">
        <v>121</v>
      </c>
      <c r="L1086" s="6" t="s">
        <v>136</v>
      </c>
      <c r="M1086" s="6" t="s">
        <v>135</v>
      </c>
    </row>
    <row r="1087" spans="2:13" x14ac:dyDescent="0.25">
      <c r="B1087" s="6" t="s">
        <v>112</v>
      </c>
      <c r="C1087" s="3">
        <v>81.1875</v>
      </c>
      <c r="D1087" s="3">
        <v>10.09375</v>
      </c>
      <c r="E1087" s="3">
        <v>20.25</v>
      </c>
      <c r="F1087" s="3">
        <v>20.5</v>
      </c>
      <c r="G1087" s="3"/>
      <c r="H1087" s="3">
        <f t="shared" si="45"/>
        <v>41.09375</v>
      </c>
      <c r="I1087" s="3">
        <f t="shared" si="46"/>
        <v>40.09375</v>
      </c>
      <c r="J1087" s="2" t="s">
        <v>12</v>
      </c>
      <c r="K1087" s="6" t="s">
        <v>121</v>
      </c>
      <c r="L1087" s="6" t="s">
        <v>136</v>
      </c>
      <c r="M1087" s="6" t="s">
        <v>135</v>
      </c>
    </row>
    <row r="1088" spans="2:13" x14ac:dyDescent="0.25">
      <c r="B1088" s="6" t="s">
        <v>112</v>
      </c>
      <c r="C1088" s="3">
        <v>82.1875</v>
      </c>
      <c r="D1088" s="3">
        <v>10.09375</v>
      </c>
      <c r="E1088" s="3">
        <v>20.5</v>
      </c>
      <c r="F1088" s="3">
        <v>21</v>
      </c>
      <c r="G1088" s="3"/>
      <c r="H1088" s="3">
        <f t="shared" si="45"/>
        <v>42.09375</v>
      </c>
      <c r="I1088" s="3">
        <f t="shared" si="46"/>
        <v>40.09375</v>
      </c>
      <c r="J1088" s="2" t="s">
        <v>13</v>
      </c>
      <c r="K1088" s="6" t="s">
        <v>121</v>
      </c>
      <c r="L1088" s="6" t="s">
        <v>136</v>
      </c>
      <c r="M1088" s="6" t="s">
        <v>135</v>
      </c>
    </row>
    <row r="1089" spans="2:13" x14ac:dyDescent="0.25">
      <c r="B1089" s="6" t="s">
        <v>112</v>
      </c>
      <c r="C1089" s="3">
        <v>83.1875</v>
      </c>
      <c r="D1089" s="3">
        <v>10.09375</v>
      </c>
      <c r="E1089" s="3">
        <v>21</v>
      </c>
      <c r="F1089" s="3">
        <v>21</v>
      </c>
      <c r="G1089" s="3"/>
      <c r="H1089" s="3">
        <f t="shared" si="45"/>
        <v>43.09375</v>
      </c>
      <c r="I1089" s="3">
        <f t="shared" si="46"/>
        <v>40.09375</v>
      </c>
      <c r="J1089" s="2" t="s">
        <v>13</v>
      </c>
      <c r="K1089" s="6" t="s">
        <v>121</v>
      </c>
      <c r="L1089" s="6" t="s">
        <v>136</v>
      </c>
      <c r="M1089" s="6" t="s">
        <v>135</v>
      </c>
    </row>
    <row r="1090" spans="2:13" x14ac:dyDescent="0.25">
      <c r="B1090" s="6" t="s">
        <v>112</v>
      </c>
      <c r="C1090" s="3">
        <v>84.1875</v>
      </c>
      <c r="D1090" s="3">
        <v>10.09375</v>
      </c>
      <c r="E1090" s="3">
        <v>21.25</v>
      </c>
      <c r="F1090" s="3">
        <v>21.5</v>
      </c>
      <c r="G1090" s="3"/>
      <c r="H1090" s="3">
        <f t="shared" si="45"/>
        <v>44.09375</v>
      </c>
      <c r="I1090" s="3">
        <f t="shared" si="46"/>
        <v>40.09375</v>
      </c>
      <c r="J1090" s="2" t="s">
        <v>12</v>
      </c>
      <c r="K1090" s="6" t="s">
        <v>121</v>
      </c>
      <c r="L1090" s="6" t="s">
        <v>136</v>
      </c>
      <c r="M1090" s="6" t="s">
        <v>135</v>
      </c>
    </row>
    <row r="1091" spans="2:13" x14ac:dyDescent="0.25">
      <c r="B1091" s="6" t="s">
        <v>112</v>
      </c>
      <c r="C1091" s="3">
        <v>85.1875</v>
      </c>
      <c r="D1091" s="3">
        <v>10.09375</v>
      </c>
      <c r="E1091" s="3">
        <v>21.5</v>
      </c>
      <c r="F1091" s="3">
        <v>22</v>
      </c>
      <c r="G1091" s="3"/>
      <c r="H1091" s="3">
        <f t="shared" si="45"/>
        <v>45.09375</v>
      </c>
      <c r="I1091" s="3">
        <f t="shared" si="46"/>
        <v>40.09375</v>
      </c>
      <c r="J1091" s="2" t="s">
        <v>13</v>
      </c>
      <c r="K1091" s="6" t="s">
        <v>121</v>
      </c>
      <c r="L1091" s="6" t="s">
        <v>136</v>
      </c>
      <c r="M1091" s="6" t="s">
        <v>135</v>
      </c>
    </row>
    <row r="1092" spans="2:13" x14ac:dyDescent="0.25">
      <c r="B1092" s="6" t="s">
        <v>112</v>
      </c>
      <c r="C1092" s="3">
        <v>86.1875</v>
      </c>
      <c r="D1092" s="3">
        <v>10.09375</v>
      </c>
      <c r="E1092" s="3">
        <v>22</v>
      </c>
      <c r="F1092" s="3">
        <v>22</v>
      </c>
      <c r="G1092" s="3"/>
      <c r="H1092" s="3">
        <f t="shared" si="45"/>
        <v>46.09375</v>
      </c>
      <c r="I1092" s="3">
        <f t="shared" si="46"/>
        <v>40.09375</v>
      </c>
      <c r="J1092" s="2" t="s">
        <v>13</v>
      </c>
      <c r="K1092" s="6" t="s">
        <v>121</v>
      </c>
      <c r="L1092" s="6" t="s">
        <v>136</v>
      </c>
      <c r="M1092" s="6" t="s">
        <v>135</v>
      </c>
    </row>
    <row r="1093" spans="2:13" x14ac:dyDescent="0.25">
      <c r="B1093" s="6" t="s">
        <v>112</v>
      </c>
      <c r="C1093" s="3">
        <v>87.1875</v>
      </c>
      <c r="D1093" s="3">
        <v>10.09375</v>
      </c>
      <c r="E1093" s="3">
        <v>22.25</v>
      </c>
      <c r="F1093" s="3">
        <v>22.5</v>
      </c>
      <c r="G1093" s="3"/>
      <c r="H1093" s="3">
        <f t="shared" si="45"/>
        <v>47.09375</v>
      </c>
      <c r="I1093" s="3">
        <f t="shared" si="46"/>
        <v>40.09375</v>
      </c>
      <c r="J1093" s="2" t="s">
        <v>13</v>
      </c>
      <c r="K1093" s="6" t="s">
        <v>121</v>
      </c>
      <c r="L1093" s="6" t="s">
        <v>136</v>
      </c>
      <c r="M1093" s="6" t="s">
        <v>135</v>
      </c>
    </row>
    <row r="1094" spans="2:13" x14ac:dyDescent="0.25">
      <c r="B1094" s="6" t="s">
        <v>112</v>
      </c>
      <c r="C1094" s="3">
        <v>88.1875</v>
      </c>
      <c r="D1094" s="3">
        <v>10.09375</v>
      </c>
      <c r="E1094" s="3">
        <v>22.5</v>
      </c>
      <c r="F1094" s="3">
        <v>23</v>
      </c>
      <c r="G1094" s="3"/>
      <c r="H1094" s="3">
        <f t="shared" si="45"/>
        <v>48.09375</v>
      </c>
      <c r="I1094" s="3">
        <f t="shared" si="46"/>
        <v>40.09375</v>
      </c>
      <c r="J1094" s="2" t="s">
        <v>13</v>
      </c>
      <c r="K1094" s="6" t="s">
        <v>121</v>
      </c>
      <c r="L1094" s="6" t="s">
        <v>136</v>
      </c>
      <c r="M1094" s="6" t="s">
        <v>135</v>
      </c>
    </row>
    <row r="1095" spans="2:13" x14ac:dyDescent="0.25">
      <c r="B1095" s="6" t="s">
        <v>112</v>
      </c>
      <c r="C1095" s="3">
        <v>89.1875</v>
      </c>
      <c r="D1095" s="3">
        <v>10.09375</v>
      </c>
      <c r="E1095" s="3">
        <v>23</v>
      </c>
      <c r="F1095" s="3">
        <v>23</v>
      </c>
      <c r="G1095" s="3"/>
      <c r="H1095" s="3">
        <f t="shared" si="45"/>
        <v>49.09375</v>
      </c>
      <c r="I1095" s="3">
        <f t="shared" si="46"/>
        <v>40.09375</v>
      </c>
      <c r="J1095" s="2" t="s">
        <v>13</v>
      </c>
      <c r="K1095" s="6" t="s">
        <v>121</v>
      </c>
      <c r="L1095" s="6" t="s">
        <v>136</v>
      </c>
      <c r="M1095" s="6" t="s">
        <v>135</v>
      </c>
    </row>
    <row r="1096" spans="2:13" x14ac:dyDescent="0.25">
      <c r="B1096" s="6" t="s">
        <v>112</v>
      </c>
      <c r="C1096" s="3">
        <v>90.1875</v>
      </c>
      <c r="D1096" s="3">
        <v>10.09375</v>
      </c>
      <c r="E1096" s="3">
        <v>23.25</v>
      </c>
      <c r="F1096" s="3">
        <v>23.5</v>
      </c>
      <c r="G1096" s="3"/>
      <c r="H1096" s="3">
        <f t="shared" si="45"/>
        <v>50.09375</v>
      </c>
      <c r="I1096" s="3">
        <f t="shared" si="46"/>
        <v>40.09375</v>
      </c>
      <c r="J1096" s="2" t="s">
        <v>13</v>
      </c>
      <c r="K1096" s="6" t="s">
        <v>121</v>
      </c>
      <c r="L1096" s="6" t="s">
        <v>136</v>
      </c>
      <c r="M1096" s="6" t="s">
        <v>135</v>
      </c>
    </row>
    <row r="1097" spans="2:13" x14ac:dyDescent="0.25">
      <c r="B1097" s="6" t="s">
        <v>112</v>
      </c>
      <c r="C1097" s="3">
        <v>91.1875</v>
      </c>
      <c r="D1097" s="3">
        <v>10.09375</v>
      </c>
      <c r="E1097" s="3">
        <v>23.5</v>
      </c>
      <c r="F1097" s="3">
        <v>24</v>
      </c>
      <c r="G1097" s="3"/>
      <c r="H1097" s="3">
        <f t="shared" si="45"/>
        <v>51.09375</v>
      </c>
      <c r="I1097" s="3">
        <f t="shared" si="46"/>
        <v>40.09375</v>
      </c>
      <c r="J1097" s="2" t="s">
        <v>13</v>
      </c>
      <c r="K1097" s="6" t="s">
        <v>121</v>
      </c>
      <c r="L1097" s="6" t="s">
        <v>136</v>
      </c>
      <c r="M1097" s="6" t="s">
        <v>135</v>
      </c>
    </row>
    <row r="1098" spans="2:13" x14ac:dyDescent="0.25">
      <c r="B1098" s="6" t="s">
        <v>112</v>
      </c>
      <c r="C1098" s="3">
        <v>92.1875</v>
      </c>
      <c r="D1098" s="3">
        <v>10.09375</v>
      </c>
      <c r="E1098" s="3">
        <v>24</v>
      </c>
      <c r="F1098" s="3">
        <v>24</v>
      </c>
      <c r="G1098" s="3"/>
      <c r="H1098" s="3">
        <f t="shared" si="45"/>
        <v>52.09375</v>
      </c>
      <c r="I1098" s="3">
        <f t="shared" si="46"/>
        <v>40.09375</v>
      </c>
      <c r="J1098" s="2" t="s">
        <v>13</v>
      </c>
      <c r="K1098" s="6" t="s">
        <v>121</v>
      </c>
      <c r="L1098" s="6" t="s">
        <v>136</v>
      </c>
      <c r="M1098" s="6" t="s">
        <v>135</v>
      </c>
    </row>
    <row r="1099" spans="2:13" x14ac:dyDescent="0.25">
      <c r="B1099" s="6" t="s">
        <v>112</v>
      </c>
      <c r="C1099" s="3">
        <v>93.1875</v>
      </c>
      <c r="D1099" s="3">
        <v>10.09375</v>
      </c>
      <c r="E1099" s="3">
        <v>24.25</v>
      </c>
      <c r="F1099" s="3">
        <v>24.5</v>
      </c>
      <c r="G1099" s="3"/>
      <c r="H1099" s="3">
        <f t="shared" si="45"/>
        <v>53.09375</v>
      </c>
      <c r="I1099" s="3">
        <f t="shared" si="46"/>
        <v>40.09375</v>
      </c>
      <c r="J1099" s="2" t="s">
        <v>13</v>
      </c>
      <c r="K1099" s="6" t="s">
        <v>121</v>
      </c>
      <c r="L1099" s="6" t="s">
        <v>136</v>
      </c>
      <c r="M1099" s="6" t="s">
        <v>135</v>
      </c>
    </row>
    <row r="1100" spans="2:13" x14ac:dyDescent="0.25">
      <c r="B1100" s="6" t="s">
        <v>112</v>
      </c>
      <c r="C1100" s="3">
        <v>94.1875</v>
      </c>
      <c r="D1100" s="3">
        <v>10.09375</v>
      </c>
      <c r="E1100" s="3">
        <v>24.5</v>
      </c>
      <c r="F1100" s="3">
        <v>25</v>
      </c>
      <c r="G1100" s="3"/>
      <c r="H1100" s="3">
        <f t="shared" si="45"/>
        <v>54.09375</v>
      </c>
      <c r="I1100" s="3">
        <f t="shared" si="46"/>
        <v>40.09375</v>
      </c>
      <c r="J1100" s="2" t="s">
        <v>13</v>
      </c>
      <c r="K1100" s="6" t="s">
        <v>121</v>
      </c>
      <c r="L1100" s="6" t="s">
        <v>136</v>
      </c>
      <c r="M1100" s="6" t="s">
        <v>135</v>
      </c>
    </row>
    <row r="1101" spans="2:13" x14ac:dyDescent="0.25">
      <c r="B1101" s="6" t="s">
        <v>112</v>
      </c>
      <c r="C1101" s="3">
        <v>95.1875</v>
      </c>
      <c r="D1101" s="3">
        <v>10.09375</v>
      </c>
      <c r="E1101" s="3">
        <v>25</v>
      </c>
      <c r="F1101" s="3">
        <v>25</v>
      </c>
      <c r="G1101" s="3"/>
      <c r="H1101" s="3">
        <f t="shared" si="45"/>
        <v>55.09375</v>
      </c>
      <c r="I1101" s="3">
        <f t="shared" si="46"/>
        <v>40.09375</v>
      </c>
      <c r="J1101" s="2" t="s">
        <v>13</v>
      </c>
      <c r="K1101" s="6" t="s">
        <v>121</v>
      </c>
      <c r="L1101" s="6" t="s">
        <v>136</v>
      </c>
      <c r="M1101" s="6" t="s">
        <v>135</v>
      </c>
    </row>
    <row r="1102" spans="2:13" x14ac:dyDescent="0.25">
      <c r="B1102" s="6" t="s">
        <v>112</v>
      </c>
      <c r="C1102" s="3">
        <v>96.1875</v>
      </c>
      <c r="D1102" s="3">
        <v>10.09375</v>
      </c>
      <c r="E1102" s="3">
        <v>25.25</v>
      </c>
      <c r="F1102" s="3">
        <v>25.5</v>
      </c>
      <c r="G1102" s="3"/>
      <c r="H1102" s="3">
        <f t="shared" si="45"/>
        <v>56.09375</v>
      </c>
      <c r="I1102" s="3">
        <f t="shared" si="46"/>
        <v>40.09375</v>
      </c>
      <c r="J1102" s="2" t="s">
        <v>13</v>
      </c>
      <c r="K1102" s="6" t="s">
        <v>121</v>
      </c>
      <c r="L1102" s="6" t="s">
        <v>136</v>
      </c>
      <c r="M1102" s="6" t="s">
        <v>135</v>
      </c>
    </row>
    <row r="1103" spans="2:13" x14ac:dyDescent="0.25">
      <c r="B1103" s="6" t="s">
        <v>112</v>
      </c>
      <c r="C1103" s="3">
        <v>97.1875</v>
      </c>
      <c r="D1103" s="3">
        <v>10.09375</v>
      </c>
      <c r="E1103" s="3">
        <v>25.5</v>
      </c>
      <c r="F1103" s="3">
        <v>26</v>
      </c>
      <c r="G1103" s="3"/>
      <c r="H1103" s="3">
        <f t="shared" si="45"/>
        <v>57.09375</v>
      </c>
      <c r="I1103" s="3">
        <f t="shared" si="46"/>
        <v>40.09375</v>
      </c>
      <c r="J1103" s="2" t="s">
        <v>13</v>
      </c>
      <c r="K1103" s="6" t="s">
        <v>121</v>
      </c>
      <c r="L1103" s="6" t="s">
        <v>136</v>
      </c>
      <c r="M1103" s="6" t="s">
        <v>135</v>
      </c>
    </row>
    <row r="1104" spans="2:13" x14ac:dyDescent="0.25">
      <c r="B1104" s="6" t="s">
        <v>112</v>
      </c>
      <c r="C1104" s="3">
        <v>98.1875</v>
      </c>
      <c r="D1104" s="3">
        <v>10.09375</v>
      </c>
      <c r="E1104" s="3">
        <v>26</v>
      </c>
      <c r="F1104" s="3">
        <v>26</v>
      </c>
      <c r="G1104" s="3"/>
      <c r="H1104" s="3">
        <f t="shared" si="45"/>
        <v>58.09375</v>
      </c>
      <c r="I1104" s="3">
        <f t="shared" si="46"/>
        <v>40.09375</v>
      </c>
      <c r="J1104" s="2" t="s">
        <v>13</v>
      </c>
      <c r="K1104" s="6" t="s">
        <v>121</v>
      </c>
      <c r="L1104" s="6" t="s">
        <v>136</v>
      </c>
      <c r="M1104" s="6" t="s">
        <v>135</v>
      </c>
    </row>
    <row r="1105" spans="2:13" x14ac:dyDescent="0.25">
      <c r="B1105" s="6" t="s">
        <v>112</v>
      </c>
      <c r="C1105" s="3">
        <v>99.1875</v>
      </c>
      <c r="D1105" s="3">
        <v>10.09375</v>
      </c>
      <c r="E1105" s="3">
        <v>26.25</v>
      </c>
      <c r="F1105" s="3">
        <v>26.5</v>
      </c>
      <c r="G1105" s="3"/>
      <c r="H1105" s="3">
        <f t="shared" si="45"/>
        <v>59.09375</v>
      </c>
      <c r="I1105" s="3">
        <f t="shared" si="46"/>
        <v>40.09375</v>
      </c>
      <c r="J1105" s="2" t="s">
        <v>13</v>
      </c>
      <c r="K1105" s="6" t="s">
        <v>121</v>
      </c>
      <c r="L1105" s="6" t="s">
        <v>136</v>
      </c>
      <c r="M1105" s="6" t="s">
        <v>135</v>
      </c>
    </row>
    <row r="1106" spans="2:13" x14ac:dyDescent="0.25">
      <c r="B1106" s="6" t="s">
        <v>112</v>
      </c>
      <c r="C1106" s="3">
        <v>100.1875</v>
      </c>
      <c r="D1106" s="3">
        <v>10.09375</v>
      </c>
      <c r="E1106" s="3">
        <v>26.5</v>
      </c>
      <c r="F1106" s="3">
        <v>27</v>
      </c>
      <c r="G1106" s="3"/>
      <c r="H1106" s="3">
        <f t="shared" si="45"/>
        <v>60.09375</v>
      </c>
      <c r="I1106" s="3">
        <f t="shared" si="46"/>
        <v>40.09375</v>
      </c>
      <c r="J1106" s="2" t="s">
        <v>13</v>
      </c>
      <c r="K1106" s="6" t="s">
        <v>121</v>
      </c>
      <c r="L1106" s="6" t="s">
        <v>136</v>
      </c>
      <c r="M1106" s="6" t="s">
        <v>135</v>
      </c>
    </row>
    <row r="1107" spans="2:13" x14ac:dyDescent="0.25">
      <c r="B1107" s="6" t="s">
        <v>112</v>
      </c>
      <c r="C1107" s="3">
        <v>101.1875</v>
      </c>
      <c r="D1107" s="3">
        <v>10.09375</v>
      </c>
      <c r="E1107" s="3">
        <v>27</v>
      </c>
      <c r="F1107" s="3">
        <v>27</v>
      </c>
      <c r="G1107" s="3"/>
      <c r="H1107" s="3">
        <f t="shared" si="45"/>
        <v>61.09375</v>
      </c>
      <c r="I1107" s="3">
        <f t="shared" si="46"/>
        <v>40.09375</v>
      </c>
      <c r="J1107" s="2" t="s">
        <v>13</v>
      </c>
      <c r="K1107" s="6" t="s">
        <v>121</v>
      </c>
      <c r="L1107" s="6" t="s">
        <v>136</v>
      </c>
      <c r="M1107" s="6" t="s">
        <v>135</v>
      </c>
    </row>
    <row r="1108" spans="2:13" x14ac:dyDescent="0.25">
      <c r="B1108" s="6" t="s">
        <v>112</v>
      </c>
      <c r="C1108" s="3">
        <v>102.1875</v>
      </c>
      <c r="D1108" s="3">
        <v>10.09375</v>
      </c>
      <c r="E1108" s="3">
        <v>27.25</v>
      </c>
      <c r="F1108" s="3">
        <v>27.5</v>
      </c>
      <c r="G1108" s="3"/>
      <c r="H1108" s="3">
        <f t="shared" si="45"/>
        <v>62.09375</v>
      </c>
      <c r="I1108" s="3">
        <f t="shared" si="46"/>
        <v>40.09375</v>
      </c>
      <c r="J1108" s="2" t="s">
        <v>13</v>
      </c>
      <c r="K1108" s="6" t="s">
        <v>121</v>
      </c>
      <c r="L1108" s="6" t="s">
        <v>136</v>
      </c>
      <c r="M1108" s="6" t="s">
        <v>135</v>
      </c>
    </row>
    <row r="1109" spans="2:13" x14ac:dyDescent="0.25">
      <c r="B1109" s="6" t="s">
        <v>112</v>
      </c>
      <c r="C1109" s="3">
        <v>103.1875</v>
      </c>
      <c r="D1109" s="3">
        <v>10.09375</v>
      </c>
      <c r="E1109" s="3">
        <v>27.5</v>
      </c>
      <c r="F1109" s="3">
        <v>28</v>
      </c>
      <c r="G1109" s="3"/>
      <c r="H1109" s="3">
        <f t="shared" si="45"/>
        <v>63.09375</v>
      </c>
      <c r="I1109" s="3">
        <f t="shared" si="46"/>
        <v>40.09375</v>
      </c>
      <c r="J1109" s="2" t="s">
        <v>13</v>
      </c>
      <c r="K1109" s="6" t="s">
        <v>121</v>
      </c>
      <c r="L1109" s="6" t="s">
        <v>136</v>
      </c>
      <c r="M1109" s="6" t="s">
        <v>135</v>
      </c>
    </row>
    <row r="1110" spans="2:13" x14ac:dyDescent="0.25">
      <c r="B1110" s="6" t="s">
        <v>112</v>
      </c>
      <c r="C1110" s="3">
        <v>104.1875</v>
      </c>
      <c r="D1110" s="3">
        <v>10.09375</v>
      </c>
      <c r="E1110" s="3">
        <v>28</v>
      </c>
      <c r="F1110" s="3">
        <v>28</v>
      </c>
      <c r="G1110" s="3"/>
      <c r="H1110" s="3">
        <f t="shared" si="45"/>
        <v>64.09375</v>
      </c>
      <c r="I1110" s="3">
        <f t="shared" si="46"/>
        <v>40.09375</v>
      </c>
      <c r="J1110" s="2" t="s">
        <v>13</v>
      </c>
      <c r="K1110" s="6" t="s">
        <v>121</v>
      </c>
      <c r="L1110" s="6" t="s">
        <v>136</v>
      </c>
      <c r="M1110" s="6" t="s">
        <v>135</v>
      </c>
    </row>
    <row r="1111" spans="2:13" x14ac:dyDescent="0.25">
      <c r="B1111" s="6" t="s">
        <v>112</v>
      </c>
      <c r="C1111" s="3">
        <v>105.1875</v>
      </c>
      <c r="D1111" s="3">
        <v>10.09375</v>
      </c>
      <c r="E1111" s="3">
        <v>28.25</v>
      </c>
      <c r="F1111" s="3">
        <v>28.5</v>
      </c>
      <c r="G1111" s="3"/>
      <c r="H1111" s="3">
        <f t="shared" si="45"/>
        <v>65.09375</v>
      </c>
      <c r="I1111" s="3">
        <f t="shared" si="46"/>
        <v>40.09375</v>
      </c>
      <c r="J1111" s="2" t="s">
        <v>13</v>
      </c>
      <c r="K1111" s="6" t="s">
        <v>121</v>
      </c>
      <c r="L1111" s="6" t="s">
        <v>136</v>
      </c>
      <c r="M1111" s="6" t="s">
        <v>135</v>
      </c>
    </row>
    <row r="1112" spans="2:13" x14ac:dyDescent="0.25">
      <c r="B1112" s="6" t="s">
        <v>112</v>
      </c>
      <c r="C1112" s="3">
        <v>106.1875</v>
      </c>
      <c r="D1112" s="3">
        <v>10.09375</v>
      </c>
      <c r="E1112" s="3">
        <v>28.5</v>
      </c>
      <c r="F1112" s="3">
        <v>29</v>
      </c>
      <c r="G1112" s="3"/>
      <c r="H1112" s="3">
        <f t="shared" si="45"/>
        <v>66.09375</v>
      </c>
      <c r="I1112" s="3">
        <f t="shared" si="46"/>
        <v>40.09375</v>
      </c>
      <c r="J1112" s="2" t="s">
        <v>13</v>
      </c>
      <c r="K1112" s="6" t="s">
        <v>121</v>
      </c>
      <c r="L1112" s="6" t="s">
        <v>136</v>
      </c>
      <c r="M1112" s="6" t="s">
        <v>135</v>
      </c>
    </row>
    <row r="1113" spans="2:13" x14ac:dyDescent="0.25">
      <c r="B1113" s="6" t="s">
        <v>112</v>
      </c>
      <c r="C1113" s="3">
        <v>107.1875</v>
      </c>
      <c r="D1113" s="3">
        <v>10.09375</v>
      </c>
      <c r="E1113" s="3">
        <v>29</v>
      </c>
      <c r="F1113" s="3">
        <v>29</v>
      </c>
      <c r="G1113" s="3"/>
      <c r="H1113" s="3">
        <f t="shared" si="45"/>
        <v>67.09375</v>
      </c>
      <c r="I1113" s="3">
        <f t="shared" si="46"/>
        <v>40.09375</v>
      </c>
      <c r="J1113" s="2" t="s">
        <v>13</v>
      </c>
      <c r="K1113" s="6" t="s">
        <v>121</v>
      </c>
      <c r="L1113" s="6" t="s">
        <v>136</v>
      </c>
      <c r="M1113" s="6" t="s">
        <v>135</v>
      </c>
    </row>
    <row r="1114" spans="2:13" x14ac:dyDescent="0.25">
      <c r="B1114" s="6" t="s">
        <v>112</v>
      </c>
      <c r="C1114" s="3">
        <v>108.1875</v>
      </c>
      <c r="D1114" s="3">
        <v>10.09375</v>
      </c>
      <c r="E1114" s="3">
        <v>29.25</v>
      </c>
      <c r="F1114" s="3">
        <v>29.5</v>
      </c>
      <c r="G1114" s="3"/>
      <c r="H1114" s="3">
        <f t="shared" si="45"/>
        <v>68.09375</v>
      </c>
      <c r="I1114" s="3">
        <f t="shared" si="46"/>
        <v>40.09375</v>
      </c>
      <c r="J1114" s="2" t="s">
        <v>13</v>
      </c>
      <c r="K1114" s="6" t="s">
        <v>121</v>
      </c>
      <c r="L1114" s="6" t="s">
        <v>136</v>
      </c>
      <c r="M1114" s="6" t="s">
        <v>135</v>
      </c>
    </row>
    <row r="1115" spans="2:13" x14ac:dyDescent="0.25">
      <c r="B1115" s="6" t="s">
        <v>112</v>
      </c>
      <c r="C1115" s="3">
        <v>109.1875</v>
      </c>
      <c r="D1115" s="3">
        <v>10.09375</v>
      </c>
      <c r="E1115" s="3">
        <v>29.5</v>
      </c>
      <c r="F1115" s="3">
        <v>30</v>
      </c>
      <c r="G1115" s="3"/>
      <c r="H1115" s="3">
        <f t="shared" si="45"/>
        <v>69.09375</v>
      </c>
      <c r="I1115" s="3">
        <f t="shared" si="46"/>
        <v>40.09375</v>
      </c>
      <c r="J1115" s="2" t="s">
        <v>13</v>
      </c>
      <c r="K1115" s="6" t="s">
        <v>121</v>
      </c>
      <c r="L1115" s="6" t="s">
        <v>136</v>
      </c>
      <c r="M1115" s="6" t="s">
        <v>135</v>
      </c>
    </row>
    <row r="1116" spans="2:13" x14ac:dyDescent="0.25">
      <c r="B1116" s="6" t="s">
        <v>112</v>
      </c>
      <c r="C1116" s="3">
        <v>110.1875</v>
      </c>
      <c r="D1116" s="3">
        <v>10.09375</v>
      </c>
      <c r="E1116" s="3">
        <v>30</v>
      </c>
      <c r="F1116" s="3">
        <v>30</v>
      </c>
      <c r="G1116" s="3"/>
      <c r="H1116" s="3">
        <f t="shared" si="45"/>
        <v>70.09375</v>
      </c>
      <c r="I1116" s="3">
        <f t="shared" si="46"/>
        <v>40.09375</v>
      </c>
      <c r="J1116" s="2" t="s">
        <v>13</v>
      </c>
      <c r="K1116" s="6" t="s">
        <v>121</v>
      </c>
      <c r="L1116" s="6" t="s">
        <v>136</v>
      </c>
      <c r="M1116" s="6" t="s">
        <v>135</v>
      </c>
    </row>
    <row r="1117" spans="2:13" x14ac:dyDescent="0.25">
      <c r="B1117" s="6" t="s">
        <v>112</v>
      </c>
      <c r="C1117" s="3">
        <v>111.1875</v>
      </c>
      <c r="D1117" s="3">
        <v>10.09375</v>
      </c>
      <c r="E1117" s="3">
        <v>30.25</v>
      </c>
      <c r="F1117" s="3">
        <v>30.5</v>
      </c>
      <c r="G1117" s="3"/>
      <c r="H1117" s="3">
        <f t="shared" si="45"/>
        <v>71.09375</v>
      </c>
      <c r="I1117" s="3">
        <f t="shared" si="46"/>
        <v>40.09375</v>
      </c>
      <c r="J1117" s="2" t="s">
        <v>13</v>
      </c>
      <c r="K1117" s="6" t="s">
        <v>121</v>
      </c>
      <c r="L1117" s="6" t="s">
        <v>136</v>
      </c>
      <c r="M1117" s="6" t="s">
        <v>135</v>
      </c>
    </row>
    <row r="1118" spans="2:13" x14ac:dyDescent="0.25">
      <c r="B1118" s="6" t="s">
        <v>112</v>
      </c>
      <c r="C1118" s="3">
        <v>112.1875</v>
      </c>
      <c r="D1118" s="3">
        <v>10.09375</v>
      </c>
      <c r="E1118" s="3">
        <v>30.5</v>
      </c>
      <c r="F1118" s="3">
        <v>31</v>
      </c>
      <c r="G1118" s="3"/>
      <c r="H1118" s="3">
        <f t="shared" si="45"/>
        <v>72.09375</v>
      </c>
      <c r="I1118" s="3">
        <f t="shared" si="46"/>
        <v>40.09375</v>
      </c>
      <c r="J1118" s="2" t="s">
        <v>13</v>
      </c>
      <c r="K1118" s="6" t="s">
        <v>121</v>
      </c>
      <c r="L1118" s="6" t="s">
        <v>136</v>
      </c>
      <c r="M1118" s="6" t="s">
        <v>135</v>
      </c>
    </row>
    <row r="1119" spans="2:13" x14ac:dyDescent="0.25">
      <c r="B1119" s="6" t="s">
        <v>112</v>
      </c>
      <c r="C1119" s="3">
        <v>113.1875</v>
      </c>
      <c r="D1119" s="3">
        <v>10.09375</v>
      </c>
      <c r="E1119" s="3">
        <v>31</v>
      </c>
      <c r="F1119" s="3">
        <v>31</v>
      </c>
      <c r="G1119" s="3"/>
      <c r="H1119" s="3">
        <f t="shared" si="45"/>
        <v>73.09375</v>
      </c>
      <c r="I1119" s="3">
        <f t="shared" si="46"/>
        <v>40.09375</v>
      </c>
      <c r="J1119" s="2" t="s">
        <v>13</v>
      </c>
      <c r="K1119" s="6" t="s">
        <v>121</v>
      </c>
      <c r="L1119" s="6" t="s">
        <v>136</v>
      </c>
      <c r="M1119" s="6" t="s">
        <v>135</v>
      </c>
    </row>
    <row r="1120" spans="2:13" x14ac:dyDescent="0.25">
      <c r="B1120" s="6" t="s">
        <v>112</v>
      </c>
      <c r="C1120" s="3">
        <v>114.1875</v>
      </c>
      <c r="D1120" s="3">
        <v>10.09375</v>
      </c>
      <c r="E1120" s="3">
        <v>31.25</v>
      </c>
      <c r="F1120" s="3">
        <v>31.5</v>
      </c>
      <c r="G1120" s="3"/>
      <c r="H1120" s="3">
        <f t="shared" si="45"/>
        <v>74.09375</v>
      </c>
      <c r="I1120" s="3">
        <f t="shared" si="46"/>
        <v>40.09375</v>
      </c>
      <c r="J1120" s="2" t="s">
        <v>13</v>
      </c>
      <c r="K1120" s="6" t="s">
        <v>121</v>
      </c>
      <c r="L1120" s="6" t="s">
        <v>136</v>
      </c>
      <c r="M1120" s="6" t="s">
        <v>135</v>
      </c>
    </row>
    <row r="1121" spans="2:13" x14ac:dyDescent="0.25">
      <c r="B1121" s="6" t="s">
        <v>112</v>
      </c>
      <c r="C1121" s="3">
        <v>115.1875</v>
      </c>
      <c r="D1121" s="3">
        <v>10.09375</v>
      </c>
      <c r="E1121" s="3">
        <v>31.5</v>
      </c>
      <c r="F1121" s="3">
        <v>32</v>
      </c>
      <c r="G1121" s="3"/>
      <c r="H1121" s="3">
        <f t="shared" si="45"/>
        <v>75.09375</v>
      </c>
      <c r="I1121" s="3">
        <f t="shared" si="46"/>
        <v>40.09375</v>
      </c>
      <c r="J1121" s="2" t="s">
        <v>13</v>
      </c>
      <c r="K1121" s="6" t="s">
        <v>121</v>
      </c>
      <c r="L1121" s="6" t="s">
        <v>136</v>
      </c>
      <c r="M1121" s="6" t="s">
        <v>135</v>
      </c>
    </row>
    <row r="1122" spans="2:13" x14ac:dyDescent="0.25">
      <c r="B1122" s="6" t="s">
        <v>112</v>
      </c>
      <c r="C1122" s="3">
        <v>116.1875</v>
      </c>
      <c r="D1122" s="3">
        <v>10.09375</v>
      </c>
      <c r="E1122" s="3">
        <v>32</v>
      </c>
      <c r="F1122" s="3">
        <v>32</v>
      </c>
      <c r="G1122" s="3"/>
      <c r="H1122" s="3">
        <f t="shared" si="45"/>
        <v>76.09375</v>
      </c>
      <c r="I1122" s="3">
        <f t="shared" si="46"/>
        <v>40.09375</v>
      </c>
      <c r="J1122" s="2" t="s">
        <v>13</v>
      </c>
      <c r="K1122" s="6" t="s">
        <v>121</v>
      </c>
      <c r="L1122" s="6" t="s">
        <v>136</v>
      </c>
      <c r="M1122" s="6" t="s">
        <v>135</v>
      </c>
    </row>
    <row r="1123" spans="2:13" x14ac:dyDescent="0.25">
      <c r="B1123" s="6" t="s">
        <v>112</v>
      </c>
      <c r="C1123" s="3">
        <v>117.1875</v>
      </c>
      <c r="D1123" s="3">
        <v>10.09375</v>
      </c>
      <c r="E1123" s="3">
        <v>32.25</v>
      </c>
      <c r="F1123" s="3">
        <v>32.5</v>
      </c>
      <c r="G1123" s="3"/>
      <c r="H1123" s="3">
        <f t="shared" si="45"/>
        <v>77.09375</v>
      </c>
      <c r="I1123" s="3">
        <f t="shared" si="46"/>
        <v>40.09375</v>
      </c>
      <c r="J1123" s="2" t="s">
        <v>13</v>
      </c>
      <c r="K1123" s="6" t="s">
        <v>121</v>
      </c>
      <c r="L1123" s="6" t="s">
        <v>136</v>
      </c>
      <c r="M1123" s="6" t="s">
        <v>135</v>
      </c>
    </row>
    <row r="1124" spans="2:13" x14ac:dyDescent="0.25">
      <c r="B1124" s="6" t="s">
        <v>112</v>
      </c>
      <c r="C1124" s="3">
        <v>118.1875</v>
      </c>
      <c r="D1124" s="3">
        <v>10.09375</v>
      </c>
      <c r="E1124" s="3">
        <v>32.5</v>
      </c>
      <c r="F1124" s="3">
        <v>33</v>
      </c>
      <c r="G1124" s="3"/>
      <c r="H1124" s="3">
        <f t="shared" si="45"/>
        <v>78.09375</v>
      </c>
      <c r="I1124" s="3">
        <f t="shared" si="46"/>
        <v>40.09375</v>
      </c>
      <c r="J1124" s="2" t="s">
        <v>13</v>
      </c>
      <c r="K1124" s="6" t="s">
        <v>121</v>
      </c>
      <c r="L1124" s="6" t="s">
        <v>136</v>
      </c>
      <c r="M1124" s="6" t="s">
        <v>135</v>
      </c>
    </row>
    <row r="1125" spans="2:13" x14ac:dyDescent="0.25">
      <c r="B1125" s="6" t="s">
        <v>112</v>
      </c>
      <c r="C1125" s="3">
        <v>119.1875</v>
      </c>
      <c r="D1125" s="3">
        <v>10.09375</v>
      </c>
      <c r="E1125" s="3">
        <v>33</v>
      </c>
      <c r="F1125" s="3">
        <v>33</v>
      </c>
      <c r="G1125" s="3"/>
      <c r="H1125" s="3">
        <f t="shared" ref="H1125:H1173" si="47">C1125-40.09375</f>
        <v>79.09375</v>
      </c>
      <c r="I1125" s="3">
        <f t="shared" si="46"/>
        <v>40.09375</v>
      </c>
      <c r="J1125" s="2" t="s">
        <v>13</v>
      </c>
      <c r="K1125" s="6" t="s">
        <v>121</v>
      </c>
      <c r="L1125" s="6" t="s">
        <v>136</v>
      </c>
      <c r="M1125" s="6" t="s">
        <v>135</v>
      </c>
    </row>
    <row r="1126" spans="2:13" x14ac:dyDescent="0.25">
      <c r="B1126" s="6" t="s">
        <v>112</v>
      </c>
      <c r="C1126" s="3">
        <v>120.1875</v>
      </c>
      <c r="D1126" s="3">
        <v>10.09375</v>
      </c>
      <c r="E1126" s="3">
        <v>33.25</v>
      </c>
      <c r="F1126" s="3">
        <v>33.5</v>
      </c>
      <c r="G1126" s="3"/>
      <c r="H1126" s="3">
        <f t="shared" si="47"/>
        <v>80.09375</v>
      </c>
      <c r="I1126" s="3">
        <f t="shared" si="46"/>
        <v>40.09375</v>
      </c>
      <c r="J1126" s="2" t="s">
        <v>13</v>
      </c>
      <c r="K1126" s="6" t="s">
        <v>121</v>
      </c>
      <c r="L1126" s="6" t="s">
        <v>136</v>
      </c>
      <c r="M1126" s="6" t="s">
        <v>135</v>
      </c>
    </row>
    <row r="1127" spans="2:13" x14ac:dyDescent="0.25">
      <c r="B1127" s="6" t="s">
        <v>113</v>
      </c>
      <c r="C1127" s="3">
        <v>72.1875</v>
      </c>
      <c r="D1127" s="3">
        <v>10.09375</v>
      </c>
      <c r="E1127" s="3">
        <v>17.25</v>
      </c>
      <c r="F1127" s="3">
        <v>17.5</v>
      </c>
      <c r="G1127" s="3"/>
      <c r="H1127" s="3">
        <f t="shared" si="47"/>
        <v>32.09375</v>
      </c>
      <c r="I1127" s="3">
        <f t="shared" ref="I1127:I1175" si="48">C1127-H1127</f>
        <v>40.09375</v>
      </c>
      <c r="J1127" s="2" t="s">
        <v>13</v>
      </c>
      <c r="K1127" s="6" t="s">
        <v>122</v>
      </c>
      <c r="L1127" s="6" t="s">
        <v>134</v>
      </c>
      <c r="M1127" s="6" t="s">
        <v>135</v>
      </c>
    </row>
    <row r="1128" spans="2:13" x14ac:dyDescent="0.25">
      <c r="B1128" s="6" t="s">
        <v>113</v>
      </c>
      <c r="C1128" s="3">
        <v>73.1875</v>
      </c>
      <c r="D1128" s="3">
        <v>10.09375</v>
      </c>
      <c r="E1128" s="3">
        <v>17.5</v>
      </c>
      <c r="F1128" s="3">
        <v>18</v>
      </c>
      <c r="G1128" s="3"/>
      <c r="H1128" s="3">
        <f t="shared" si="47"/>
        <v>33.09375</v>
      </c>
      <c r="I1128" s="3">
        <f t="shared" si="48"/>
        <v>40.09375</v>
      </c>
      <c r="J1128" s="2" t="s">
        <v>13</v>
      </c>
      <c r="K1128" s="6" t="s">
        <v>122</v>
      </c>
      <c r="L1128" s="6" t="s">
        <v>134</v>
      </c>
      <c r="M1128" s="6" t="s">
        <v>135</v>
      </c>
    </row>
    <row r="1129" spans="2:13" x14ac:dyDescent="0.25">
      <c r="B1129" s="6" t="s">
        <v>113</v>
      </c>
      <c r="C1129" s="3">
        <v>74.1875</v>
      </c>
      <c r="D1129" s="3">
        <v>10.09375</v>
      </c>
      <c r="E1129" s="3">
        <v>18</v>
      </c>
      <c r="F1129" s="3">
        <v>18</v>
      </c>
      <c r="G1129" s="3"/>
      <c r="H1129" s="3">
        <f t="shared" si="47"/>
        <v>34.09375</v>
      </c>
      <c r="I1129" s="3">
        <f t="shared" si="48"/>
        <v>40.09375</v>
      </c>
      <c r="J1129" s="2" t="s">
        <v>13</v>
      </c>
      <c r="K1129" s="6" t="s">
        <v>122</v>
      </c>
      <c r="L1129" s="6" t="s">
        <v>134</v>
      </c>
      <c r="M1129" s="6" t="s">
        <v>135</v>
      </c>
    </row>
    <row r="1130" spans="2:13" x14ac:dyDescent="0.25">
      <c r="B1130" s="6" t="s">
        <v>113</v>
      </c>
      <c r="C1130" s="3">
        <v>75.1875</v>
      </c>
      <c r="D1130" s="3">
        <v>10.09375</v>
      </c>
      <c r="E1130" s="3">
        <v>18.25</v>
      </c>
      <c r="F1130" s="3">
        <v>18.5</v>
      </c>
      <c r="G1130" s="3"/>
      <c r="H1130" s="3">
        <f t="shared" si="47"/>
        <v>35.09375</v>
      </c>
      <c r="I1130" s="3">
        <f t="shared" si="48"/>
        <v>40.09375</v>
      </c>
      <c r="J1130" s="2" t="s">
        <v>13</v>
      </c>
      <c r="K1130" s="6" t="s">
        <v>122</v>
      </c>
      <c r="L1130" s="6" t="s">
        <v>134</v>
      </c>
      <c r="M1130" s="6" t="s">
        <v>135</v>
      </c>
    </row>
    <row r="1131" spans="2:13" x14ac:dyDescent="0.25">
      <c r="B1131" s="6" t="s">
        <v>113</v>
      </c>
      <c r="C1131" s="3">
        <v>76.1875</v>
      </c>
      <c r="D1131" s="3">
        <v>10.09375</v>
      </c>
      <c r="E1131" s="3">
        <v>18.5</v>
      </c>
      <c r="F1131" s="3">
        <v>19</v>
      </c>
      <c r="G1131" s="3"/>
      <c r="H1131" s="3">
        <f t="shared" si="47"/>
        <v>36.09375</v>
      </c>
      <c r="I1131" s="3">
        <f t="shared" si="48"/>
        <v>40.09375</v>
      </c>
      <c r="J1131" s="2" t="s">
        <v>13</v>
      </c>
      <c r="K1131" s="6" t="s">
        <v>122</v>
      </c>
      <c r="L1131" s="6" t="s">
        <v>134</v>
      </c>
      <c r="M1131" s="6" t="s">
        <v>135</v>
      </c>
    </row>
    <row r="1132" spans="2:13" x14ac:dyDescent="0.25">
      <c r="B1132" s="6" t="s">
        <v>113</v>
      </c>
      <c r="C1132" s="3">
        <v>77.1875</v>
      </c>
      <c r="D1132" s="3">
        <v>10.09375</v>
      </c>
      <c r="E1132" s="3">
        <v>19</v>
      </c>
      <c r="F1132" s="3">
        <v>19</v>
      </c>
      <c r="G1132" s="3"/>
      <c r="H1132" s="3">
        <f t="shared" si="47"/>
        <v>37.09375</v>
      </c>
      <c r="I1132" s="3">
        <f t="shared" si="48"/>
        <v>40.09375</v>
      </c>
      <c r="J1132" s="2" t="s">
        <v>13</v>
      </c>
      <c r="K1132" s="6" t="s">
        <v>122</v>
      </c>
      <c r="L1132" s="6" t="s">
        <v>134</v>
      </c>
      <c r="M1132" s="6" t="s">
        <v>135</v>
      </c>
    </row>
    <row r="1133" spans="2:13" x14ac:dyDescent="0.25">
      <c r="B1133" s="6" t="s">
        <v>113</v>
      </c>
      <c r="C1133" s="3">
        <v>78.1875</v>
      </c>
      <c r="D1133" s="3">
        <v>10.09375</v>
      </c>
      <c r="E1133" s="3">
        <v>19.25</v>
      </c>
      <c r="F1133" s="3">
        <v>19.5</v>
      </c>
      <c r="G1133" s="3"/>
      <c r="H1133" s="3">
        <f t="shared" si="47"/>
        <v>38.09375</v>
      </c>
      <c r="I1133" s="3">
        <f t="shared" si="48"/>
        <v>40.09375</v>
      </c>
      <c r="J1133" s="2" t="s">
        <v>13</v>
      </c>
      <c r="K1133" s="6" t="s">
        <v>122</v>
      </c>
      <c r="L1133" s="6" t="s">
        <v>134</v>
      </c>
      <c r="M1133" s="6" t="s">
        <v>135</v>
      </c>
    </row>
    <row r="1134" spans="2:13" x14ac:dyDescent="0.25">
      <c r="B1134" s="6" t="s">
        <v>113</v>
      </c>
      <c r="C1134" s="3">
        <v>79.1875</v>
      </c>
      <c r="D1134" s="3">
        <v>10.09375</v>
      </c>
      <c r="E1134" s="3">
        <v>19.5</v>
      </c>
      <c r="F1134" s="3">
        <v>20</v>
      </c>
      <c r="G1134" s="3"/>
      <c r="H1134" s="3">
        <f t="shared" si="47"/>
        <v>39.09375</v>
      </c>
      <c r="I1134" s="3">
        <f t="shared" si="48"/>
        <v>40.09375</v>
      </c>
      <c r="J1134" s="2" t="s">
        <v>13</v>
      </c>
      <c r="K1134" s="6" t="s">
        <v>122</v>
      </c>
      <c r="L1134" s="6" t="s">
        <v>134</v>
      </c>
      <c r="M1134" s="6" t="s">
        <v>135</v>
      </c>
    </row>
    <row r="1135" spans="2:13" x14ac:dyDescent="0.25">
      <c r="B1135" s="6" t="s">
        <v>113</v>
      </c>
      <c r="C1135" s="3">
        <v>80.1875</v>
      </c>
      <c r="D1135" s="3">
        <v>10.09375</v>
      </c>
      <c r="E1135" s="3">
        <v>20</v>
      </c>
      <c r="F1135" s="3">
        <v>20</v>
      </c>
      <c r="G1135" s="3"/>
      <c r="H1135" s="3">
        <f t="shared" si="47"/>
        <v>40.09375</v>
      </c>
      <c r="I1135" s="3">
        <f t="shared" si="48"/>
        <v>40.09375</v>
      </c>
      <c r="J1135" s="2" t="s">
        <v>12</v>
      </c>
      <c r="K1135" s="6" t="s">
        <v>122</v>
      </c>
      <c r="L1135" s="6" t="s">
        <v>134</v>
      </c>
      <c r="M1135" s="6" t="s">
        <v>135</v>
      </c>
    </row>
    <row r="1136" spans="2:13" x14ac:dyDescent="0.25">
      <c r="B1136" s="6" t="s">
        <v>113</v>
      </c>
      <c r="C1136" s="3">
        <v>81.1875</v>
      </c>
      <c r="D1136" s="3">
        <v>10.09375</v>
      </c>
      <c r="E1136" s="3">
        <v>20.25</v>
      </c>
      <c r="F1136" s="3">
        <v>20.5</v>
      </c>
      <c r="G1136" s="3"/>
      <c r="H1136" s="3">
        <f t="shared" si="47"/>
        <v>41.09375</v>
      </c>
      <c r="I1136" s="3">
        <f t="shared" si="48"/>
        <v>40.09375</v>
      </c>
      <c r="J1136" s="2" t="s">
        <v>12</v>
      </c>
      <c r="K1136" s="6" t="s">
        <v>122</v>
      </c>
      <c r="L1136" s="6" t="s">
        <v>134</v>
      </c>
      <c r="M1136" s="6" t="s">
        <v>135</v>
      </c>
    </row>
    <row r="1137" spans="2:13" x14ac:dyDescent="0.25">
      <c r="B1137" s="6" t="s">
        <v>113</v>
      </c>
      <c r="C1137" s="3">
        <v>82.1875</v>
      </c>
      <c r="D1137" s="3">
        <v>10.09375</v>
      </c>
      <c r="E1137" s="3">
        <v>20.5</v>
      </c>
      <c r="F1137" s="3">
        <v>21</v>
      </c>
      <c r="G1137" s="3"/>
      <c r="H1137" s="3">
        <f t="shared" si="47"/>
        <v>42.09375</v>
      </c>
      <c r="I1137" s="3">
        <f t="shared" si="48"/>
        <v>40.09375</v>
      </c>
      <c r="J1137" s="2" t="s">
        <v>13</v>
      </c>
      <c r="K1137" s="6" t="s">
        <v>122</v>
      </c>
      <c r="L1137" s="6" t="s">
        <v>134</v>
      </c>
      <c r="M1137" s="6" t="s">
        <v>135</v>
      </c>
    </row>
    <row r="1138" spans="2:13" x14ac:dyDescent="0.25">
      <c r="B1138" s="6" t="s">
        <v>113</v>
      </c>
      <c r="C1138" s="3">
        <v>83.1875</v>
      </c>
      <c r="D1138" s="3">
        <v>10.09375</v>
      </c>
      <c r="E1138" s="3">
        <v>21</v>
      </c>
      <c r="F1138" s="3">
        <v>21</v>
      </c>
      <c r="G1138" s="3"/>
      <c r="H1138" s="3">
        <f t="shared" si="47"/>
        <v>43.09375</v>
      </c>
      <c r="I1138" s="3">
        <f t="shared" si="48"/>
        <v>40.09375</v>
      </c>
      <c r="J1138" s="2" t="s">
        <v>13</v>
      </c>
      <c r="K1138" s="6" t="s">
        <v>122</v>
      </c>
      <c r="L1138" s="6" t="s">
        <v>134</v>
      </c>
      <c r="M1138" s="6" t="s">
        <v>135</v>
      </c>
    </row>
    <row r="1139" spans="2:13" x14ac:dyDescent="0.25">
      <c r="B1139" s="6" t="s">
        <v>113</v>
      </c>
      <c r="C1139" s="3">
        <v>84.1875</v>
      </c>
      <c r="D1139" s="3">
        <v>10.09375</v>
      </c>
      <c r="E1139" s="3">
        <v>21.25</v>
      </c>
      <c r="F1139" s="3">
        <v>21.5</v>
      </c>
      <c r="G1139" s="3"/>
      <c r="H1139" s="3">
        <f t="shared" si="47"/>
        <v>44.09375</v>
      </c>
      <c r="I1139" s="3">
        <f t="shared" si="48"/>
        <v>40.09375</v>
      </c>
      <c r="J1139" s="2" t="s">
        <v>12</v>
      </c>
      <c r="K1139" s="6" t="s">
        <v>122</v>
      </c>
      <c r="L1139" s="6" t="s">
        <v>134</v>
      </c>
      <c r="M1139" s="6" t="s">
        <v>135</v>
      </c>
    </row>
    <row r="1140" spans="2:13" x14ac:dyDescent="0.25">
      <c r="B1140" s="6" t="s">
        <v>113</v>
      </c>
      <c r="C1140" s="3">
        <v>85.1875</v>
      </c>
      <c r="D1140" s="3">
        <v>10.09375</v>
      </c>
      <c r="E1140" s="3">
        <v>21.5</v>
      </c>
      <c r="F1140" s="3">
        <v>22</v>
      </c>
      <c r="G1140" s="3"/>
      <c r="H1140" s="3">
        <f t="shared" si="47"/>
        <v>45.09375</v>
      </c>
      <c r="I1140" s="3">
        <f t="shared" si="48"/>
        <v>40.09375</v>
      </c>
      <c r="J1140" s="2" t="s">
        <v>13</v>
      </c>
      <c r="K1140" s="6" t="s">
        <v>122</v>
      </c>
      <c r="L1140" s="6" t="s">
        <v>134</v>
      </c>
      <c r="M1140" s="6" t="s">
        <v>135</v>
      </c>
    </row>
    <row r="1141" spans="2:13" x14ac:dyDescent="0.25">
      <c r="B1141" s="6" t="s">
        <v>113</v>
      </c>
      <c r="C1141" s="3">
        <v>86.1875</v>
      </c>
      <c r="D1141" s="3">
        <v>10.09375</v>
      </c>
      <c r="E1141" s="3">
        <v>22</v>
      </c>
      <c r="F1141" s="3">
        <v>22</v>
      </c>
      <c r="G1141" s="3"/>
      <c r="H1141" s="3">
        <f t="shared" si="47"/>
        <v>46.09375</v>
      </c>
      <c r="I1141" s="3">
        <f t="shared" si="48"/>
        <v>40.09375</v>
      </c>
      <c r="J1141" s="2" t="s">
        <v>13</v>
      </c>
      <c r="K1141" s="6" t="s">
        <v>122</v>
      </c>
      <c r="L1141" s="6" t="s">
        <v>134</v>
      </c>
      <c r="M1141" s="6" t="s">
        <v>135</v>
      </c>
    </row>
    <row r="1142" spans="2:13" x14ac:dyDescent="0.25">
      <c r="B1142" s="6" t="s">
        <v>113</v>
      </c>
      <c r="C1142" s="3">
        <v>87.1875</v>
      </c>
      <c r="D1142" s="3">
        <v>10.09375</v>
      </c>
      <c r="E1142" s="3">
        <v>22.25</v>
      </c>
      <c r="F1142" s="3">
        <v>22.5</v>
      </c>
      <c r="G1142" s="3"/>
      <c r="H1142" s="3">
        <f t="shared" si="47"/>
        <v>47.09375</v>
      </c>
      <c r="I1142" s="3">
        <f t="shared" si="48"/>
        <v>40.09375</v>
      </c>
      <c r="J1142" s="2" t="s">
        <v>13</v>
      </c>
      <c r="K1142" s="6" t="s">
        <v>122</v>
      </c>
      <c r="L1142" s="6" t="s">
        <v>134</v>
      </c>
      <c r="M1142" s="6" t="s">
        <v>135</v>
      </c>
    </row>
    <row r="1143" spans="2:13" x14ac:dyDescent="0.25">
      <c r="B1143" s="6" t="s">
        <v>113</v>
      </c>
      <c r="C1143" s="3">
        <v>88.1875</v>
      </c>
      <c r="D1143" s="3">
        <v>10.09375</v>
      </c>
      <c r="E1143" s="3">
        <v>22.5</v>
      </c>
      <c r="F1143" s="3">
        <v>23</v>
      </c>
      <c r="G1143" s="3"/>
      <c r="H1143" s="3">
        <f t="shared" si="47"/>
        <v>48.09375</v>
      </c>
      <c r="I1143" s="3">
        <f t="shared" si="48"/>
        <v>40.09375</v>
      </c>
      <c r="J1143" s="2" t="s">
        <v>13</v>
      </c>
      <c r="K1143" s="6" t="s">
        <v>122</v>
      </c>
      <c r="L1143" s="6" t="s">
        <v>134</v>
      </c>
      <c r="M1143" s="6" t="s">
        <v>135</v>
      </c>
    </row>
    <row r="1144" spans="2:13" x14ac:dyDescent="0.25">
      <c r="B1144" s="6" t="s">
        <v>113</v>
      </c>
      <c r="C1144" s="3">
        <v>89.1875</v>
      </c>
      <c r="D1144" s="3">
        <v>10.09375</v>
      </c>
      <c r="E1144" s="3">
        <v>23</v>
      </c>
      <c r="F1144" s="3">
        <v>23</v>
      </c>
      <c r="G1144" s="3"/>
      <c r="H1144" s="3">
        <f t="shared" si="47"/>
        <v>49.09375</v>
      </c>
      <c r="I1144" s="3">
        <f t="shared" si="48"/>
        <v>40.09375</v>
      </c>
      <c r="J1144" s="2" t="s">
        <v>13</v>
      </c>
      <c r="K1144" s="6" t="s">
        <v>122</v>
      </c>
      <c r="L1144" s="6" t="s">
        <v>134</v>
      </c>
      <c r="M1144" s="6" t="s">
        <v>135</v>
      </c>
    </row>
    <row r="1145" spans="2:13" x14ac:dyDescent="0.25">
      <c r="B1145" s="6" t="s">
        <v>113</v>
      </c>
      <c r="C1145" s="3">
        <v>90.1875</v>
      </c>
      <c r="D1145" s="3">
        <v>10.09375</v>
      </c>
      <c r="E1145" s="3">
        <v>23.25</v>
      </c>
      <c r="F1145" s="3">
        <v>23.5</v>
      </c>
      <c r="G1145" s="3"/>
      <c r="H1145" s="3">
        <f t="shared" si="47"/>
        <v>50.09375</v>
      </c>
      <c r="I1145" s="3">
        <f t="shared" si="48"/>
        <v>40.09375</v>
      </c>
      <c r="J1145" s="2" t="s">
        <v>13</v>
      </c>
      <c r="K1145" s="6" t="s">
        <v>122</v>
      </c>
      <c r="L1145" s="6" t="s">
        <v>134</v>
      </c>
      <c r="M1145" s="6" t="s">
        <v>135</v>
      </c>
    </row>
    <row r="1146" spans="2:13" x14ac:dyDescent="0.25">
      <c r="B1146" s="6" t="s">
        <v>113</v>
      </c>
      <c r="C1146" s="3">
        <v>91.1875</v>
      </c>
      <c r="D1146" s="3">
        <v>10.09375</v>
      </c>
      <c r="E1146" s="3">
        <v>23.5</v>
      </c>
      <c r="F1146" s="3">
        <v>24</v>
      </c>
      <c r="G1146" s="3"/>
      <c r="H1146" s="3">
        <f t="shared" si="47"/>
        <v>51.09375</v>
      </c>
      <c r="I1146" s="3">
        <f t="shared" si="48"/>
        <v>40.09375</v>
      </c>
      <c r="J1146" s="2" t="s">
        <v>13</v>
      </c>
      <c r="K1146" s="6" t="s">
        <v>122</v>
      </c>
      <c r="L1146" s="6" t="s">
        <v>134</v>
      </c>
      <c r="M1146" s="6" t="s">
        <v>135</v>
      </c>
    </row>
    <row r="1147" spans="2:13" x14ac:dyDescent="0.25">
      <c r="B1147" s="6" t="s">
        <v>113</v>
      </c>
      <c r="C1147" s="3">
        <v>92.1875</v>
      </c>
      <c r="D1147" s="3">
        <v>10.09375</v>
      </c>
      <c r="E1147" s="3">
        <v>24</v>
      </c>
      <c r="F1147" s="3">
        <v>24</v>
      </c>
      <c r="G1147" s="3"/>
      <c r="H1147" s="3">
        <f t="shared" si="47"/>
        <v>52.09375</v>
      </c>
      <c r="I1147" s="3">
        <f t="shared" si="48"/>
        <v>40.09375</v>
      </c>
      <c r="J1147" s="2" t="s">
        <v>13</v>
      </c>
      <c r="K1147" s="6" t="s">
        <v>122</v>
      </c>
      <c r="L1147" s="6" t="s">
        <v>134</v>
      </c>
      <c r="M1147" s="6" t="s">
        <v>135</v>
      </c>
    </row>
    <row r="1148" spans="2:13" x14ac:dyDescent="0.25">
      <c r="B1148" s="6" t="s">
        <v>113</v>
      </c>
      <c r="C1148" s="3">
        <v>93.1875</v>
      </c>
      <c r="D1148" s="3">
        <v>10.09375</v>
      </c>
      <c r="E1148" s="3">
        <v>24.25</v>
      </c>
      <c r="F1148" s="3">
        <v>24.5</v>
      </c>
      <c r="G1148" s="3"/>
      <c r="H1148" s="3">
        <f t="shared" si="47"/>
        <v>53.09375</v>
      </c>
      <c r="I1148" s="3">
        <f t="shared" si="48"/>
        <v>40.09375</v>
      </c>
      <c r="J1148" s="2" t="s">
        <v>13</v>
      </c>
      <c r="K1148" s="6" t="s">
        <v>122</v>
      </c>
      <c r="L1148" s="6" t="s">
        <v>134</v>
      </c>
      <c r="M1148" s="6" t="s">
        <v>135</v>
      </c>
    </row>
    <row r="1149" spans="2:13" x14ac:dyDescent="0.25">
      <c r="B1149" s="6" t="s">
        <v>113</v>
      </c>
      <c r="C1149" s="3">
        <v>94.1875</v>
      </c>
      <c r="D1149" s="3">
        <v>10.09375</v>
      </c>
      <c r="E1149" s="3">
        <v>24.5</v>
      </c>
      <c r="F1149" s="3">
        <v>25</v>
      </c>
      <c r="G1149" s="3"/>
      <c r="H1149" s="3">
        <f t="shared" si="47"/>
        <v>54.09375</v>
      </c>
      <c r="I1149" s="3">
        <f t="shared" si="48"/>
        <v>40.09375</v>
      </c>
      <c r="J1149" s="2" t="s">
        <v>13</v>
      </c>
      <c r="K1149" s="6" t="s">
        <v>122</v>
      </c>
      <c r="L1149" s="6" t="s">
        <v>134</v>
      </c>
      <c r="M1149" s="6" t="s">
        <v>135</v>
      </c>
    </row>
    <row r="1150" spans="2:13" x14ac:dyDescent="0.25">
      <c r="B1150" s="6" t="s">
        <v>113</v>
      </c>
      <c r="C1150" s="3">
        <v>95.1875</v>
      </c>
      <c r="D1150" s="3">
        <v>10.09375</v>
      </c>
      <c r="E1150" s="3">
        <v>25</v>
      </c>
      <c r="F1150" s="3">
        <v>25</v>
      </c>
      <c r="G1150" s="3"/>
      <c r="H1150" s="3">
        <f t="shared" si="47"/>
        <v>55.09375</v>
      </c>
      <c r="I1150" s="3">
        <f t="shared" si="48"/>
        <v>40.09375</v>
      </c>
      <c r="J1150" s="2" t="s">
        <v>13</v>
      </c>
      <c r="K1150" s="6" t="s">
        <v>122</v>
      </c>
      <c r="L1150" s="6" t="s">
        <v>134</v>
      </c>
      <c r="M1150" s="6" t="s">
        <v>135</v>
      </c>
    </row>
    <row r="1151" spans="2:13" x14ac:dyDescent="0.25">
      <c r="B1151" s="6" t="s">
        <v>113</v>
      </c>
      <c r="C1151" s="3">
        <v>96.1875</v>
      </c>
      <c r="D1151" s="3">
        <v>10.09375</v>
      </c>
      <c r="E1151" s="3">
        <v>25.25</v>
      </c>
      <c r="F1151" s="3">
        <v>25.5</v>
      </c>
      <c r="G1151" s="3"/>
      <c r="H1151" s="3">
        <f t="shared" si="47"/>
        <v>56.09375</v>
      </c>
      <c r="I1151" s="3">
        <f t="shared" si="48"/>
        <v>40.09375</v>
      </c>
      <c r="J1151" s="2" t="s">
        <v>13</v>
      </c>
      <c r="K1151" s="6" t="s">
        <v>122</v>
      </c>
      <c r="L1151" s="6" t="s">
        <v>134</v>
      </c>
      <c r="M1151" s="6" t="s">
        <v>135</v>
      </c>
    </row>
    <row r="1152" spans="2:13" x14ac:dyDescent="0.25">
      <c r="B1152" s="6" t="s">
        <v>113</v>
      </c>
      <c r="C1152" s="3">
        <v>97.1875</v>
      </c>
      <c r="D1152" s="3">
        <v>10.09375</v>
      </c>
      <c r="E1152" s="3">
        <v>25.5</v>
      </c>
      <c r="F1152" s="3">
        <v>26</v>
      </c>
      <c r="G1152" s="3"/>
      <c r="H1152" s="3">
        <f t="shared" si="47"/>
        <v>57.09375</v>
      </c>
      <c r="I1152" s="3">
        <f t="shared" si="48"/>
        <v>40.09375</v>
      </c>
      <c r="J1152" s="2" t="s">
        <v>13</v>
      </c>
      <c r="K1152" s="6" t="s">
        <v>122</v>
      </c>
      <c r="L1152" s="6" t="s">
        <v>134</v>
      </c>
      <c r="M1152" s="6" t="s">
        <v>135</v>
      </c>
    </row>
    <row r="1153" spans="2:13" x14ac:dyDescent="0.25">
      <c r="B1153" s="6" t="s">
        <v>113</v>
      </c>
      <c r="C1153" s="3">
        <v>98.1875</v>
      </c>
      <c r="D1153" s="3">
        <v>10.09375</v>
      </c>
      <c r="E1153" s="3">
        <v>26</v>
      </c>
      <c r="F1153" s="3">
        <v>26</v>
      </c>
      <c r="G1153" s="3"/>
      <c r="H1153" s="3">
        <f t="shared" si="47"/>
        <v>58.09375</v>
      </c>
      <c r="I1153" s="3">
        <f t="shared" si="48"/>
        <v>40.09375</v>
      </c>
      <c r="J1153" s="2" t="s">
        <v>13</v>
      </c>
      <c r="K1153" s="6" t="s">
        <v>122</v>
      </c>
      <c r="L1153" s="6" t="s">
        <v>134</v>
      </c>
      <c r="M1153" s="6" t="s">
        <v>135</v>
      </c>
    </row>
    <row r="1154" spans="2:13" x14ac:dyDescent="0.25">
      <c r="B1154" s="6" t="s">
        <v>113</v>
      </c>
      <c r="C1154" s="3">
        <v>99.1875</v>
      </c>
      <c r="D1154" s="3">
        <v>10.09375</v>
      </c>
      <c r="E1154" s="3">
        <v>26.25</v>
      </c>
      <c r="F1154" s="3">
        <v>26.5</v>
      </c>
      <c r="G1154" s="3"/>
      <c r="H1154" s="3">
        <f t="shared" si="47"/>
        <v>59.09375</v>
      </c>
      <c r="I1154" s="3">
        <f t="shared" si="48"/>
        <v>40.09375</v>
      </c>
      <c r="J1154" s="2" t="s">
        <v>13</v>
      </c>
      <c r="K1154" s="6" t="s">
        <v>122</v>
      </c>
      <c r="L1154" s="6" t="s">
        <v>134</v>
      </c>
      <c r="M1154" s="6" t="s">
        <v>135</v>
      </c>
    </row>
    <row r="1155" spans="2:13" x14ac:dyDescent="0.25">
      <c r="B1155" s="6" t="s">
        <v>113</v>
      </c>
      <c r="C1155" s="3">
        <v>100.1875</v>
      </c>
      <c r="D1155" s="3">
        <v>10.09375</v>
      </c>
      <c r="E1155" s="3">
        <v>26.5</v>
      </c>
      <c r="F1155" s="3">
        <v>27</v>
      </c>
      <c r="G1155" s="3"/>
      <c r="H1155" s="3">
        <f t="shared" si="47"/>
        <v>60.09375</v>
      </c>
      <c r="I1155" s="3">
        <f t="shared" si="48"/>
        <v>40.09375</v>
      </c>
      <c r="J1155" s="2" t="s">
        <v>13</v>
      </c>
      <c r="K1155" s="6" t="s">
        <v>122</v>
      </c>
      <c r="L1155" s="6" t="s">
        <v>134</v>
      </c>
      <c r="M1155" s="6" t="s">
        <v>135</v>
      </c>
    </row>
    <row r="1156" spans="2:13" x14ac:dyDescent="0.25">
      <c r="B1156" s="6" t="s">
        <v>113</v>
      </c>
      <c r="C1156" s="3">
        <v>101.1875</v>
      </c>
      <c r="D1156" s="3">
        <v>10.09375</v>
      </c>
      <c r="E1156" s="3">
        <v>27</v>
      </c>
      <c r="F1156" s="3">
        <v>27</v>
      </c>
      <c r="G1156" s="3"/>
      <c r="H1156" s="3">
        <f t="shared" si="47"/>
        <v>61.09375</v>
      </c>
      <c r="I1156" s="3">
        <f t="shared" si="48"/>
        <v>40.09375</v>
      </c>
      <c r="J1156" s="2" t="s">
        <v>13</v>
      </c>
      <c r="K1156" s="6" t="s">
        <v>122</v>
      </c>
      <c r="L1156" s="6" t="s">
        <v>134</v>
      </c>
      <c r="M1156" s="6" t="s">
        <v>135</v>
      </c>
    </row>
    <row r="1157" spans="2:13" x14ac:dyDescent="0.25">
      <c r="B1157" s="6" t="s">
        <v>113</v>
      </c>
      <c r="C1157" s="3">
        <v>102.1875</v>
      </c>
      <c r="D1157" s="3">
        <v>10.09375</v>
      </c>
      <c r="E1157" s="3">
        <v>27.25</v>
      </c>
      <c r="F1157" s="3">
        <v>27.5</v>
      </c>
      <c r="G1157" s="3"/>
      <c r="H1157" s="3">
        <f t="shared" si="47"/>
        <v>62.09375</v>
      </c>
      <c r="I1157" s="3">
        <f t="shared" si="48"/>
        <v>40.09375</v>
      </c>
      <c r="J1157" s="2" t="s">
        <v>13</v>
      </c>
      <c r="K1157" s="6" t="s">
        <v>122</v>
      </c>
      <c r="L1157" s="6" t="s">
        <v>134</v>
      </c>
      <c r="M1157" s="6" t="s">
        <v>135</v>
      </c>
    </row>
    <row r="1158" spans="2:13" x14ac:dyDescent="0.25">
      <c r="B1158" s="6" t="s">
        <v>113</v>
      </c>
      <c r="C1158" s="3">
        <v>103.1875</v>
      </c>
      <c r="D1158" s="3">
        <v>10.09375</v>
      </c>
      <c r="E1158" s="3">
        <v>27.5</v>
      </c>
      <c r="F1158" s="3">
        <v>28</v>
      </c>
      <c r="G1158" s="3"/>
      <c r="H1158" s="3">
        <f t="shared" si="47"/>
        <v>63.09375</v>
      </c>
      <c r="I1158" s="3">
        <f t="shared" si="48"/>
        <v>40.09375</v>
      </c>
      <c r="J1158" s="2" t="s">
        <v>13</v>
      </c>
      <c r="K1158" s="6" t="s">
        <v>122</v>
      </c>
      <c r="L1158" s="6" t="s">
        <v>134</v>
      </c>
      <c r="M1158" s="6" t="s">
        <v>135</v>
      </c>
    </row>
    <row r="1159" spans="2:13" x14ac:dyDescent="0.25">
      <c r="B1159" s="6" t="s">
        <v>113</v>
      </c>
      <c r="C1159" s="3">
        <v>104.1875</v>
      </c>
      <c r="D1159" s="3">
        <v>10.09375</v>
      </c>
      <c r="E1159" s="3">
        <v>28</v>
      </c>
      <c r="F1159" s="3">
        <v>28</v>
      </c>
      <c r="G1159" s="3"/>
      <c r="H1159" s="3">
        <f t="shared" si="47"/>
        <v>64.09375</v>
      </c>
      <c r="I1159" s="3">
        <f t="shared" si="48"/>
        <v>40.09375</v>
      </c>
      <c r="J1159" s="2" t="s">
        <v>13</v>
      </c>
      <c r="K1159" s="6" t="s">
        <v>122</v>
      </c>
      <c r="L1159" s="6" t="s">
        <v>134</v>
      </c>
      <c r="M1159" s="6" t="s">
        <v>135</v>
      </c>
    </row>
    <row r="1160" spans="2:13" x14ac:dyDescent="0.25">
      <c r="B1160" s="6" t="s">
        <v>113</v>
      </c>
      <c r="C1160" s="3">
        <v>105.1875</v>
      </c>
      <c r="D1160" s="3">
        <v>10.09375</v>
      </c>
      <c r="E1160" s="3">
        <v>28.25</v>
      </c>
      <c r="F1160" s="3">
        <v>28.5</v>
      </c>
      <c r="G1160" s="3"/>
      <c r="H1160" s="3">
        <f t="shared" si="47"/>
        <v>65.09375</v>
      </c>
      <c r="I1160" s="3">
        <f t="shared" si="48"/>
        <v>40.09375</v>
      </c>
      <c r="J1160" s="2" t="s">
        <v>13</v>
      </c>
      <c r="K1160" s="6" t="s">
        <v>122</v>
      </c>
      <c r="L1160" s="6" t="s">
        <v>134</v>
      </c>
      <c r="M1160" s="6" t="s">
        <v>135</v>
      </c>
    </row>
    <row r="1161" spans="2:13" x14ac:dyDescent="0.25">
      <c r="B1161" s="6" t="s">
        <v>113</v>
      </c>
      <c r="C1161" s="3">
        <v>106.1875</v>
      </c>
      <c r="D1161" s="3">
        <v>10.09375</v>
      </c>
      <c r="E1161" s="3">
        <v>28.5</v>
      </c>
      <c r="F1161" s="3">
        <v>29</v>
      </c>
      <c r="G1161" s="3"/>
      <c r="H1161" s="3">
        <f t="shared" si="47"/>
        <v>66.09375</v>
      </c>
      <c r="I1161" s="3">
        <f t="shared" si="48"/>
        <v>40.09375</v>
      </c>
      <c r="J1161" s="2" t="s">
        <v>13</v>
      </c>
      <c r="K1161" s="6" t="s">
        <v>122</v>
      </c>
      <c r="L1161" s="6" t="s">
        <v>134</v>
      </c>
      <c r="M1161" s="6" t="s">
        <v>135</v>
      </c>
    </row>
    <row r="1162" spans="2:13" x14ac:dyDescent="0.25">
      <c r="B1162" s="6" t="s">
        <v>113</v>
      </c>
      <c r="C1162" s="3">
        <v>107.1875</v>
      </c>
      <c r="D1162" s="3">
        <v>10.09375</v>
      </c>
      <c r="E1162" s="3">
        <v>29</v>
      </c>
      <c r="F1162" s="3">
        <v>29</v>
      </c>
      <c r="G1162" s="3"/>
      <c r="H1162" s="3">
        <f t="shared" si="47"/>
        <v>67.09375</v>
      </c>
      <c r="I1162" s="3">
        <f t="shared" si="48"/>
        <v>40.09375</v>
      </c>
      <c r="J1162" s="2" t="s">
        <v>13</v>
      </c>
      <c r="K1162" s="6" t="s">
        <v>122</v>
      </c>
      <c r="L1162" s="6" t="s">
        <v>134</v>
      </c>
      <c r="M1162" s="6" t="s">
        <v>135</v>
      </c>
    </row>
    <row r="1163" spans="2:13" x14ac:dyDescent="0.25">
      <c r="B1163" s="6" t="s">
        <v>113</v>
      </c>
      <c r="C1163" s="3">
        <v>108.1875</v>
      </c>
      <c r="D1163" s="3">
        <v>10.09375</v>
      </c>
      <c r="E1163" s="3">
        <v>29.25</v>
      </c>
      <c r="F1163" s="3">
        <v>29.5</v>
      </c>
      <c r="G1163" s="3"/>
      <c r="H1163" s="3">
        <f t="shared" si="47"/>
        <v>68.09375</v>
      </c>
      <c r="I1163" s="3">
        <f t="shared" si="48"/>
        <v>40.09375</v>
      </c>
      <c r="J1163" s="2" t="s">
        <v>13</v>
      </c>
      <c r="K1163" s="6" t="s">
        <v>122</v>
      </c>
      <c r="L1163" s="6" t="s">
        <v>134</v>
      </c>
      <c r="M1163" s="6" t="s">
        <v>135</v>
      </c>
    </row>
    <row r="1164" spans="2:13" x14ac:dyDescent="0.25">
      <c r="B1164" s="6" t="s">
        <v>113</v>
      </c>
      <c r="C1164" s="3">
        <v>109.1875</v>
      </c>
      <c r="D1164" s="3">
        <v>10.09375</v>
      </c>
      <c r="E1164" s="3">
        <v>29.5</v>
      </c>
      <c r="F1164" s="3">
        <v>30</v>
      </c>
      <c r="G1164" s="3"/>
      <c r="H1164" s="3">
        <f t="shared" si="47"/>
        <v>69.09375</v>
      </c>
      <c r="I1164" s="3">
        <f t="shared" si="48"/>
        <v>40.09375</v>
      </c>
      <c r="J1164" s="2" t="s">
        <v>13</v>
      </c>
      <c r="K1164" s="6" t="s">
        <v>122</v>
      </c>
      <c r="L1164" s="6" t="s">
        <v>134</v>
      </c>
      <c r="M1164" s="6" t="s">
        <v>135</v>
      </c>
    </row>
    <row r="1165" spans="2:13" x14ac:dyDescent="0.25">
      <c r="B1165" s="6" t="s">
        <v>113</v>
      </c>
      <c r="C1165" s="3">
        <v>110.1875</v>
      </c>
      <c r="D1165" s="3">
        <v>10.09375</v>
      </c>
      <c r="E1165" s="3">
        <v>30</v>
      </c>
      <c r="F1165" s="3">
        <v>30</v>
      </c>
      <c r="G1165" s="3"/>
      <c r="H1165" s="3">
        <f t="shared" si="47"/>
        <v>70.09375</v>
      </c>
      <c r="I1165" s="3">
        <f t="shared" si="48"/>
        <v>40.09375</v>
      </c>
      <c r="J1165" s="2" t="s">
        <v>13</v>
      </c>
      <c r="K1165" s="6" t="s">
        <v>122</v>
      </c>
      <c r="L1165" s="6" t="s">
        <v>134</v>
      </c>
      <c r="M1165" s="6" t="s">
        <v>135</v>
      </c>
    </row>
    <row r="1166" spans="2:13" x14ac:dyDescent="0.25">
      <c r="B1166" s="6" t="s">
        <v>113</v>
      </c>
      <c r="C1166" s="3">
        <v>111.1875</v>
      </c>
      <c r="D1166" s="3">
        <v>10.09375</v>
      </c>
      <c r="E1166" s="3">
        <v>30.25</v>
      </c>
      <c r="F1166" s="3">
        <v>30.5</v>
      </c>
      <c r="G1166" s="3"/>
      <c r="H1166" s="3">
        <f t="shared" si="47"/>
        <v>71.09375</v>
      </c>
      <c r="I1166" s="3">
        <f t="shared" si="48"/>
        <v>40.09375</v>
      </c>
      <c r="J1166" s="2" t="s">
        <v>13</v>
      </c>
      <c r="K1166" s="6" t="s">
        <v>122</v>
      </c>
      <c r="L1166" s="6" t="s">
        <v>134</v>
      </c>
      <c r="M1166" s="6" t="s">
        <v>135</v>
      </c>
    </row>
    <row r="1167" spans="2:13" x14ac:dyDescent="0.25">
      <c r="B1167" s="6" t="s">
        <v>113</v>
      </c>
      <c r="C1167" s="3">
        <v>112.1875</v>
      </c>
      <c r="D1167" s="3">
        <v>10.09375</v>
      </c>
      <c r="E1167" s="3">
        <v>30.5</v>
      </c>
      <c r="F1167" s="3">
        <v>31</v>
      </c>
      <c r="G1167" s="3"/>
      <c r="H1167" s="3">
        <f t="shared" si="47"/>
        <v>72.09375</v>
      </c>
      <c r="I1167" s="3">
        <f t="shared" si="48"/>
        <v>40.09375</v>
      </c>
      <c r="J1167" s="2" t="s">
        <v>13</v>
      </c>
      <c r="K1167" s="6" t="s">
        <v>122</v>
      </c>
      <c r="L1167" s="6" t="s">
        <v>134</v>
      </c>
      <c r="M1167" s="6" t="s">
        <v>135</v>
      </c>
    </row>
    <row r="1168" spans="2:13" x14ac:dyDescent="0.25">
      <c r="B1168" s="6" t="s">
        <v>113</v>
      </c>
      <c r="C1168" s="3">
        <v>113.1875</v>
      </c>
      <c r="D1168" s="3">
        <v>10.09375</v>
      </c>
      <c r="E1168" s="3">
        <v>31</v>
      </c>
      <c r="F1168" s="3">
        <v>31</v>
      </c>
      <c r="G1168" s="3"/>
      <c r="H1168" s="3">
        <f t="shared" si="47"/>
        <v>73.09375</v>
      </c>
      <c r="I1168" s="3">
        <f t="shared" si="48"/>
        <v>40.09375</v>
      </c>
      <c r="J1168" s="2" t="s">
        <v>13</v>
      </c>
      <c r="K1168" s="6" t="s">
        <v>122</v>
      </c>
      <c r="L1168" s="6" t="s">
        <v>134</v>
      </c>
      <c r="M1168" s="6" t="s">
        <v>135</v>
      </c>
    </row>
    <row r="1169" spans="2:15" x14ac:dyDescent="0.25">
      <c r="B1169" s="6" t="s">
        <v>113</v>
      </c>
      <c r="C1169" s="3">
        <v>114.1875</v>
      </c>
      <c r="D1169" s="3">
        <v>10.09375</v>
      </c>
      <c r="E1169" s="3">
        <v>31.25</v>
      </c>
      <c r="F1169" s="3">
        <v>31.5</v>
      </c>
      <c r="G1169" s="3"/>
      <c r="H1169" s="3">
        <f t="shared" si="47"/>
        <v>74.09375</v>
      </c>
      <c r="I1169" s="3">
        <f t="shared" si="48"/>
        <v>40.09375</v>
      </c>
      <c r="J1169" s="2" t="s">
        <v>13</v>
      </c>
      <c r="K1169" s="6" t="s">
        <v>122</v>
      </c>
      <c r="L1169" s="6" t="s">
        <v>134</v>
      </c>
      <c r="M1169" s="6" t="s">
        <v>135</v>
      </c>
    </row>
    <row r="1170" spans="2:15" x14ac:dyDescent="0.25">
      <c r="B1170" s="6" t="s">
        <v>113</v>
      </c>
      <c r="C1170" s="3">
        <v>115.1875</v>
      </c>
      <c r="D1170" s="3">
        <v>10.09375</v>
      </c>
      <c r="E1170" s="3">
        <v>31.5</v>
      </c>
      <c r="F1170" s="3">
        <v>32</v>
      </c>
      <c r="G1170" s="3"/>
      <c r="H1170" s="3">
        <f t="shared" si="47"/>
        <v>75.09375</v>
      </c>
      <c r="I1170" s="3">
        <f t="shared" si="48"/>
        <v>40.09375</v>
      </c>
      <c r="J1170" s="2" t="s">
        <v>13</v>
      </c>
      <c r="K1170" s="6" t="s">
        <v>122</v>
      </c>
      <c r="L1170" s="6" t="s">
        <v>134</v>
      </c>
      <c r="M1170" s="6" t="s">
        <v>135</v>
      </c>
    </row>
    <row r="1171" spans="2:15" x14ac:dyDescent="0.25">
      <c r="B1171" s="6" t="s">
        <v>113</v>
      </c>
      <c r="C1171" s="3">
        <v>116.1875</v>
      </c>
      <c r="D1171" s="3">
        <v>10.09375</v>
      </c>
      <c r="E1171" s="3">
        <v>32</v>
      </c>
      <c r="F1171" s="3">
        <v>32</v>
      </c>
      <c r="G1171" s="3"/>
      <c r="H1171" s="3">
        <f t="shared" si="47"/>
        <v>76.09375</v>
      </c>
      <c r="I1171" s="3">
        <f t="shared" si="48"/>
        <v>40.09375</v>
      </c>
      <c r="J1171" s="2" t="s">
        <v>13</v>
      </c>
      <c r="K1171" s="6" t="s">
        <v>122</v>
      </c>
      <c r="L1171" s="6" t="s">
        <v>134</v>
      </c>
      <c r="M1171" s="6" t="s">
        <v>135</v>
      </c>
    </row>
    <row r="1172" spans="2:15" x14ac:dyDescent="0.25">
      <c r="B1172" s="6" t="s">
        <v>113</v>
      </c>
      <c r="C1172" s="3">
        <v>117.1875</v>
      </c>
      <c r="D1172" s="3">
        <v>10.09375</v>
      </c>
      <c r="E1172" s="3">
        <v>32.25</v>
      </c>
      <c r="F1172" s="3">
        <v>32.5</v>
      </c>
      <c r="G1172" s="3"/>
      <c r="H1172" s="3">
        <f t="shared" si="47"/>
        <v>77.09375</v>
      </c>
      <c r="I1172" s="3">
        <f t="shared" si="48"/>
        <v>40.09375</v>
      </c>
      <c r="J1172" s="2" t="s">
        <v>13</v>
      </c>
      <c r="K1172" s="6" t="s">
        <v>122</v>
      </c>
      <c r="L1172" s="6" t="s">
        <v>134</v>
      </c>
      <c r="M1172" s="6" t="s">
        <v>135</v>
      </c>
    </row>
    <row r="1173" spans="2:15" x14ac:dyDescent="0.25">
      <c r="B1173" s="6" t="s">
        <v>113</v>
      </c>
      <c r="C1173" s="3">
        <v>118.1875</v>
      </c>
      <c r="D1173" s="3">
        <v>10.09375</v>
      </c>
      <c r="E1173" s="3">
        <v>32.5</v>
      </c>
      <c r="F1173" s="3">
        <v>33</v>
      </c>
      <c r="G1173" s="3"/>
      <c r="H1173" s="3">
        <f t="shared" si="47"/>
        <v>78.09375</v>
      </c>
      <c r="I1173" s="3">
        <f t="shared" si="48"/>
        <v>40.09375</v>
      </c>
      <c r="J1173" s="2" t="s">
        <v>13</v>
      </c>
      <c r="K1173" s="6" t="s">
        <v>122</v>
      </c>
      <c r="L1173" s="6" t="s">
        <v>134</v>
      </c>
      <c r="M1173" s="6" t="s">
        <v>135</v>
      </c>
    </row>
    <row r="1174" spans="2:15" x14ac:dyDescent="0.25">
      <c r="B1174" s="6" t="s">
        <v>113</v>
      </c>
      <c r="C1174" s="3">
        <v>119.1875</v>
      </c>
      <c r="D1174" s="3">
        <v>10.09375</v>
      </c>
      <c r="E1174" s="3">
        <v>33</v>
      </c>
      <c r="F1174" s="3">
        <v>33</v>
      </c>
      <c r="G1174" s="3"/>
      <c r="H1174" s="3">
        <f t="shared" ref="H1174:H1175" si="49">C1174-40.09375</f>
        <v>79.09375</v>
      </c>
      <c r="I1174" s="3">
        <f t="shared" si="48"/>
        <v>40.09375</v>
      </c>
      <c r="J1174" s="2" t="s">
        <v>13</v>
      </c>
      <c r="K1174" s="6" t="s">
        <v>122</v>
      </c>
      <c r="L1174" s="6" t="s">
        <v>134</v>
      </c>
      <c r="M1174" s="6" t="s">
        <v>135</v>
      </c>
    </row>
    <row r="1175" spans="2:15" x14ac:dyDescent="0.25">
      <c r="B1175" s="6" t="s">
        <v>113</v>
      </c>
      <c r="C1175" s="3">
        <v>120.1875</v>
      </c>
      <c r="D1175" s="3">
        <v>10.09375</v>
      </c>
      <c r="E1175" s="3">
        <v>33.25</v>
      </c>
      <c r="F1175" s="3">
        <v>33.5</v>
      </c>
      <c r="G1175" s="3"/>
      <c r="H1175" s="3">
        <f t="shared" si="49"/>
        <v>80.09375</v>
      </c>
      <c r="I1175" s="3">
        <f t="shared" si="48"/>
        <v>40.09375</v>
      </c>
      <c r="J1175" s="2" t="s">
        <v>13</v>
      </c>
      <c r="K1175" s="6" t="s">
        <v>122</v>
      </c>
      <c r="L1175" s="6" t="s">
        <v>134</v>
      </c>
      <c r="M1175" s="6" t="s">
        <v>135</v>
      </c>
    </row>
    <row r="1176" spans="2:15" x14ac:dyDescent="0.25">
      <c r="B1176" s="6">
        <v>440</v>
      </c>
      <c r="C1176" s="3">
        <v>72.1875</v>
      </c>
      <c r="D1176" s="3">
        <v>10.34375</v>
      </c>
      <c r="E1176" s="3">
        <v>17</v>
      </c>
      <c r="F1176" s="3">
        <v>17.5</v>
      </c>
      <c r="G1176" s="3"/>
      <c r="H1176" s="3">
        <f t="shared" si="45"/>
        <v>32.09375</v>
      </c>
      <c r="I1176" s="3">
        <f t="shared" si="42"/>
        <v>40.09375</v>
      </c>
      <c r="J1176" s="2" t="s">
        <v>13</v>
      </c>
      <c r="K1176" s="6" t="s">
        <v>121</v>
      </c>
      <c r="L1176" s="6" t="s">
        <v>131</v>
      </c>
      <c r="M1176" s="6" t="s">
        <v>134</v>
      </c>
      <c r="N1176" s="3"/>
    </row>
    <row r="1177" spans="2:15" x14ac:dyDescent="0.25">
      <c r="B1177" s="6">
        <v>440</v>
      </c>
      <c r="C1177" s="3">
        <v>73.1875</v>
      </c>
      <c r="D1177" s="3">
        <v>10.34375</v>
      </c>
      <c r="E1177" s="3">
        <v>17.5</v>
      </c>
      <c r="F1177" s="3">
        <v>17.5</v>
      </c>
      <c r="G1177" s="3"/>
      <c r="H1177" s="3">
        <f t="shared" si="45"/>
        <v>33.09375</v>
      </c>
      <c r="I1177" s="3">
        <f t="shared" si="42"/>
        <v>40.09375</v>
      </c>
      <c r="J1177" s="2" t="s">
        <v>13</v>
      </c>
      <c r="K1177" s="6" t="s">
        <v>121</v>
      </c>
      <c r="L1177" s="6" t="s">
        <v>131</v>
      </c>
      <c r="M1177" s="6" t="s">
        <v>134</v>
      </c>
      <c r="N1177" s="3"/>
      <c r="O1177" s="3"/>
    </row>
    <row r="1178" spans="2:15" x14ac:dyDescent="0.25">
      <c r="B1178" s="6">
        <v>440</v>
      </c>
      <c r="C1178" s="3">
        <v>74.1875</v>
      </c>
      <c r="D1178" s="3">
        <v>10.34375</v>
      </c>
      <c r="E1178" s="3">
        <v>17.75</v>
      </c>
      <c r="F1178" s="3">
        <v>18</v>
      </c>
      <c r="G1178" s="3"/>
      <c r="H1178" s="3">
        <f t="shared" si="45"/>
        <v>34.09375</v>
      </c>
      <c r="I1178" s="3">
        <f t="shared" si="42"/>
        <v>40.09375</v>
      </c>
      <c r="J1178" s="2" t="s">
        <v>13</v>
      </c>
      <c r="K1178" s="6" t="s">
        <v>121</v>
      </c>
      <c r="L1178" s="6" t="s">
        <v>131</v>
      </c>
      <c r="M1178" s="6" t="s">
        <v>134</v>
      </c>
      <c r="N1178" s="3"/>
      <c r="O1178" s="3"/>
    </row>
    <row r="1179" spans="2:15" x14ac:dyDescent="0.25">
      <c r="B1179" s="6">
        <v>440</v>
      </c>
      <c r="C1179" s="3">
        <v>75.1875</v>
      </c>
      <c r="D1179" s="3">
        <v>10.34375</v>
      </c>
      <c r="E1179" s="3">
        <v>18</v>
      </c>
      <c r="F1179" s="3">
        <v>18.5</v>
      </c>
      <c r="G1179" s="3"/>
      <c r="H1179" s="3">
        <f t="shared" si="45"/>
        <v>35.09375</v>
      </c>
      <c r="I1179" s="3">
        <f t="shared" si="42"/>
        <v>40.09375</v>
      </c>
      <c r="J1179" s="2" t="s">
        <v>13</v>
      </c>
      <c r="K1179" s="6" t="s">
        <v>121</v>
      </c>
      <c r="L1179" s="6" t="s">
        <v>131</v>
      </c>
      <c r="M1179" s="6" t="s">
        <v>134</v>
      </c>
      <c r="N1179" s="3"/>
      <c r="O1179" s="3"/>
    </row>
    <row r="1180" spans="2:15" x14ac:dyDescent="0.25">
      <c r="B1180" s="6">
        <v>440</v>
      </c>
      <c r="C1180" s="3">
        <v>76.1875</v>
      </c>
      <c r="D1180" s="3">
        <v>10.34375</v>
      </c>
      <c r="E1180" s="3">
        <v>18.5</v>
      </c>
      <c r="F1180" s="3">
        <v>18.5</v>
      </c>
      <c r="G1180" s="3"/>
      <c r="H1180" s="3">
        <f t="shared" si="45"/>
        <v>36.09375</v>
      </c>
      <c r="I1180" s="3">
        <f t="shared" si="42"/>
        <v>40.09375</v>
      </c>
      <c r="J1180" s="2" t="s">
        <v>13</v>
      </c>
      <c r="K1180" s="6" t="s">
        <v>121</v>
      </c>
      <c r="L1180" s="6" t="s">
        <v>131</v>
      </c>
      <c r="M1180" s="6" t="s">
        <v>134</v>
      </c>
      <c r="N1180" s="3"/>
      <c r="O1180" s="3"/>
    </row>
    <row r="1181" spans="2:15" x14ac:dyDescent="0.25">
      <c r="B1181" s="6">
        <v>440</v>
      </c>
      <c r="C1181" s="3">
        <v>77.1875</v>
      </c>
      <c r="D1181" s="3">
        <v>10.34375</v>
      </c>
      <c r="E1181" s="3">
        <v>18.75</v>
      </c>
      <c r="F1181" s="3">
        <v>19</v>
      </c>
      <c r="G1181" s="3"/>
      <c r="H1181" s="3">
        <f t="shared" si="45"/>
        <v>37.09375</v>
      </c>
      <c r="I1181" s="3">
        <f t="shared" si="42"/>
        <v>40.09375</v>
      </c>
      <c r="J1181" s="2" t="s">
        <v>13</v>
      </c>
      <c r="K1181" s="6" t="s">
        <v>121</v>
      </c>
      <c r="L1181" s="6" t="s">
        <v>131</v>
      </c>
      <c r="M1181" s="6" t="s">
        <v>134</v>
      </c>
      <c r="N1181" s="3"/>
      <c r="O1181" s="3"/>
    </row>
    <row r="1182" spans="2:15" x14ac:dyDescent="0.25">
      <c r="B1182" s="6">
        <v>440</v>
      </c>
      <c r="C1182" s="3">
        <v>78.1875</v>
      </c>
      <c r="D1182" s="3">
        <v>10.34375</v>
      </c>
      <c r="E1182" s="3">
        <v>19</v>
      </c>
      <c r="F1182" s="3">
        <v>19.5</v>
      </c>
      <c r="G1182" s="3"/>
      <c r="H1182" s="3">
        <f t="shared" si="45"/>
        <v>38.09375</v>
      </c>
      <c r="I1182" s="3">
        <f t="shared" si="42"/>
        <v>40.09375</v>
      </c>
      <c r="J1182" s="2" t="s">
        <v>13</v>
      </c>
      <c r="K1182" s="6" t="s">
        <v>121</v>
      </c>
      <c r="L1182" s="6" t="s">
        <v>131</v>
      </c>
      <c r="M1182" s="6" t="s">
        <v>134</v>
      </c>
      <c r="N1182" s="3"/>
      <c r="O1182" s="3"/>
    </row>
    <row r="1183" spans="2:15" x14ac:dyDescent="0.25">
      <c r="B1183" s="6">
        <v>440</v>
      </c>
      <c r="C1183" s="3">
        <v>79.1875</v>
      </c>
      <c r="D1183" s="3">
        <v>10.34375</v>
      </c>
      <c r="E1183" s="3">
        <v>19.5</v>
      </c>
      <c r="F1183" s="3">
        <v>19.5</v>
      </c>
      <c r="G1183" s="3"/>
      <c r="H1183" s="3">
        <f t="shared" si="45"/>
        <v>39.09375</v>
      </c>
      <c r="I1183" s="3">
        <f t="shared" ref="I1183:I1295" si="50">C1183-H1183</f>
        <v>40.09375</v>
      </c>
      <c r="J1183" s="2" t="s">
        <v>13</v>
      </c>
      <c r="K1183" s="6" t="s">
        <v>121</v>
      </c>
      <c r="L1183" s="6" t="s">
        <v>131</v>
      </c>
      <c r="M1183" s="6" t="s">
        <v>134</v>
      </c>
      <c r="N1183" s="3"/>
      <c r="O1183" s="3"/>
    </row>
    <row r="1184" spans="2:15" x14ac:dyDescent="0.25">
      <c r="B1184" s="6">
        <v>440</v>
      </c>
      <c r="C1184" s="3">
        <v>80.1875</v>
      </c>
      <c r="D1184" s="3">
        <v>10.34375</v>
      </c>
      <c r="E1184" s="3">
        <v>19.75</v>
      </c>
      <c r="F1184" s="3">
        <v>20</v>
      </c>
      <c r="G1184" s="3"/>
      <c r="H1184" s="3">
        <f t="shared" si="45"/>
        <v>40.09375</v>
      </c>
      <c r="I1184" s="3">
        <f t="shared" si="50"/>
        <v>40.09375</v>
      </c>
      <c r="J1184" s="2" t="s">
        <v>12</v>
      </c>
      <c r="K1184" s="6" t="s">
        <v>121</v>
      </c>
      <c r="L1184" s="6" t="s">
        <v>131</v>
      </c>
      <c r="M1184" s="6" t="s">
        <v>134</v>
      </c>
      <c r="N1184" s="3"/>
      <c r="O1184" s="3"/>
    </row>
    <row r="1185" spans="2:15" x14ac:dyDescent="0.25">
      <c r="B1185" s="6">
        <v>440</v>
      </c>
      <c r="C1185" s="3">
        <v>81.1875</v>
      </c>
      <c r="D1185" s="3">
        <v>10.34375</v>
      </c>
      <c r="E1185" s="3">
        <v>20.125</v>
      </c>
      <c r="F1185" s="3">
        <v>20.25</v>
      </c>
      <c r="G1185" s="3"/>
      <c r="H1185" s="3">
        <f t="shared" si="45"/>
        <v>41.09375</v>
      </c>
      <c r="I1185" s="3">
        <f t="shared" si="50"/>
        <v>40.09375</v>
      </c>
      <c r="J1185" s="2" t="s">
        <v>12</v>
      </c>
      <c r="K1185" s="6" t="s">
        <v>121</v>
      </c>
      <c r="L1185" s="6" t="s">
        <v>131</v>
      </c>
      <c r="M1185" s="6" t="s">
        <v>134</v>
      </c>
      <c r="N1185" s="3"/>
      <c r="O1185" s="3"/>
    </row>
    <row r="1186" spans="2:15" x14ac:dyDescent="0.25">
      <c r="B1186" s="6">
        <v>440</v>
      </c>
      <c r="C1186" s="3">
        <v>82.1875</v>
      </c>
      <c r="D1186" s="3">
        <v>10.34375</v>
      </c>
      <c r="E1186" s="3">
        <v>20.5</v>
      </c>
      <c r="F1186" s="3">
        <v>20.5</v>
      </c>
      <c r="G1186" s="3"/>
      <c r="H1186" s="3">
        <f t="shared" si="45"/>
        <v>42.09375</v>
      </c>
      <c r="I1186" s="3">
        <f t="shared" si="50"/>
        <v>40.09375</v>
      </c>
      <c r="J1186" s="2" t="s">
        <v>13</v>
      </c>
      <c r="K1186" s="6" t="s">
        <v>121</v>
      </c>
      <c r="L1186" s="6" t="s">
        <v>131</v>
      </c>
      <c r="M1186" s="6" t="s">
        <v>134</v>
      </c>
      <c r="N1186" s="3"/>
      <c r="O1186" s="3"/>
    </row>
    <row r="1187" spans="2:15" x14ac:dyDescent="0.25">
      <c r="B1187" s="6">
        <v>440</v>
      </c>
      <c r="C1187" s="3">
        <v>83.1875</v>
      </c>
      <c r="D1187" s="3">
        <v>10.34375</v>
      </c>
      <c r="E1187" s="3">
        <v>20.75</v>
      </c>
      <c r="F1187" s="3">
        <v>21</v>
      </c>
      <c r="G1187" s="3"/>
      <c r="H1187" s="3">
        <f t="shared" si="45"/>
        <v>43.09375</v>
      </c>
      <c r="I1187" s="3">
        <f t="shared" si="50"/>
        <v>40.09375</v>
      </c>
      <c r="J1187" s="2" t="s">
        <v>13</v>
      </c>
      <c r="K1187" s="6" t="s">
        <v>121</v>
      </c>
      <c r="L1187" s="6" t="s">
        <v>131</v>
      </c>
      <c r="M1187" s="6" t="s">
        <v>134</v>
      </c>
      <c r="N1187" s="3"/>
      <c r="O1187" s="3"/>
    </row>
    <row r="1188" spans="2:15" x14ac:dyDescent="0.25">
      <c r="B1188" s="6">
        <v>440</v>
      </c>
      <c r="C1188" s="3">
        <v>84.1875</v>
      </c>
      <c r="D1188" s="3">
        <v>10.34375</v>
      </c>
      <c r="E1188" s="3">
        <v>21</v>
      </c>
      <c r="F1188" s="3">
        <v>21.5</v>
      </c>
      <c r="G1188" s="3"/>
      <c r="H1188" s="3">
        <f t="shared" si="45"/>
        <v>44.09375</v>
      </c>
      <c r="I1188" s="3">
        <f t="shared" si="50"/>
        <v>40.09375</v>
      </c>
      <c r="J1188" s="2" t="s">
        <v>12</v>
      </c>
      <c r="K1188" s="6" t="s">
        <v>121</v>
      </c>
      <c r="L1188" s="6" t="s">
        <v>131</v>
      </c>
      <c r="M1188" s="6" t="s">
        <v>134</v>
      </c>
      <c r="N1188" s="3"/>
      <c r="O1188" s="3"/>
    </row>
    <row r="1189" spans="2:15" x14ac:dyDescent="0.25">
      <c r="B1189" s="6">
        <v>440</v>
      </c>
      <c r="C1189" s="3">
        <v>85.1875</v>
      </c>
      <c r="D1189" s="3">
        <v>10.34375</v>
      </c>
      <c r="E1189" s="3">
        <v>21.5</v>
      </c>
      <c r="F1189" s="3">
        <v>21.5</v>
      </c>
      <c r="G1189" s="3"/>
      <c r="H1189" s="3">
        <f t="shared" si="45"/>
        <v>45.09375</v>
      </c>
      <c r="I1189" s="3">
        <f t="shared" si="50"/>
        <v>40.09375</v>
      </c>
      <c r="J1189" s="2" t="s">
        <v>13</v>
      </c>
      <c r="K1189" s="6" t="s">
        <v>121</v>
      </c>
      <c r="L1189" s="6" t="s">
        <v>131</v>
      </c>
      <c r="M1189" s="6" t="s">
        <v>134</v>
      </c>
      <c r="N1189" s="3"/>
      <c r="O1189" s="3"/>
    </row>
    <row r="1190" spans="2:15" x14ac:dyDescent="0.25">
      <c r="B1190" s="6">
        <v>440</v>
      </c>
      <c r="C1190" s="3">
        <v>86.1875</v>
      </c>
      <c r="D1190" s="3">
        <v>10.34375</v>
      </c>
      <c r="E1190" s="3">
        <v>21.75</v>
      </c>
      <c r="F1190" s="3">
        <v>22</v>
      </c>
      <c r="G1190" s="3"/>
      <c r="H1190" s="3">
        <f t="shared" si="45"/>
        <v>46.09375</v>
      </c>
      <c r="I1190" s="3">
        <f t="shared" si="50"/>
        <v>40.09375</v>
      </c>
      <c r="J1190" s="2" t="s">
        <v>13</v>
      </c>
      <c r="K1190" s="6" t="s">
        <v>121</v>
      </c>
      <c r="L1190" s="6" t="s">
        <v>131</v>
      </c>
      <c r="M1190" s="6" t="s">
        <v>134</v>
      </c>
      <c r="N1190" s="3"/>
      <c r="O1190" s="3"/>
    </row>
    <row r="1191" spans="2:15" x14ac:dyDescent="0.25">
      <c r="B1191" s="6">
        <v>440</v>
      </c>
      <c r="C1191" s="3">
        <v>87.1875</v>
      </c>
      <c r="D1191" s="3">
        <v>10.34375</v>
      </c>
      <c r="E1191" s="3">
        <v>22</v>
      </c>
      <c r="F1191" s="3">
        <v>22.5</v>
      </c>
      <c r="G1191" s="3"/>
      <c r="H1191" s="3">
        <f t="shared" si="45"/>
        <v>47.09375</v>
      </c>
      <c r="I1191" s="3">
        <f t="shared" si="50"/>
        <v>40.09375</v>
      </c>
      <c r="J1191" s="2" t="s">
        <v>13</v>
      </c>
      <c r="K1191" s="6" t="s">
        <v>121</v>
      </c>
      <c r="L1191" s="6" t="s">
        <v>131</v>
      </c>
      <c r="M1191" s="6" t="s">
        <v>134</v>
      </c>
      <c r="N1191" s="3"/>
      <c r="O1191" s="3"/>
    </row>
    <row r="1192" spans="2:15" x14ac:dyDescent="0.25">
      <c r="B1192" s="6">
        <v>440</v>
      </c>
      <c r="C1192" s="3">
        <v>88.1875</v>
      </c>
      <c r="D1192" s="3">
        <v>10.34375</v>
      </c>
      <c r="E1192" s="3">
        <v>22.5</v>
      </c>
      <c r="F1192" s="3">
        <v>22.5</v>
      </c>
      <c r="G1192" s="3"/>
      <c r="H1192" s="3">
        <f t="shared" si="45"/>
        <v>48.09375</v>
      </c>
      <c r="I1192" s="3">
        <f t="shared" si="50"/>
        <v>40.09375</v>
      </c>
      <c r="J1192" s="2" t="s">
        <v>13</v>
      </c>
      <c r="K1192" s="6" t="s">
        <v>121</v>
      </c>
      <c r="L1192" s="6" t="s">
        <v>131</v>
      </c>
      <c r="M1192" s="6" t="s">
        <v>134</v>
      </c>
      <c r="N1192" s="3"/>
      <c r="O1192" s="3"/>
    </row>
    <row r="1193" spans="2:15" x14ac:dyDescent="0.25">
      <c r="B1193" s="6">
        <v>440</v>
      </c>
      <c r="C1193" s="3">
        <v>89.1875</v>
      </c>
      <c r="D1193" s="3">
        <v>10.34375</v>
      </c>
      <c r="E1193" s="3">
        <v>22.75</v>
      </c>
      <c r="F1193" s="3">
        <v>23</v>
      </c>
      <c r="G1193" s="3"/>
      <c r="H1193" s="3">
        <f t="shared" si="45"/>
        <v>49.09375</v>
      </c>
      <c r="I1193" s="3">
        <f t="shared" si="50"/>
        <v>40.09375</v>
      </c>
      <c r="J1193" s="2" t="s">
        <v>13</v>
      </c>
      <c r="K1193" s="6" t="s">
        <v>121</v>
      </c>
      <c r="L1193" s="6" t="s">
        <v>131</v>
      </c>
      <c r="M1193" s="6" t="s">
        <v>134</v>
      </c>
      <c r="N1193" s="3"/>
      <c r="O1193" s="3"/>
    </row>
    <row r="1194" spans="2:15" x14ac:dyDescent="0.25">
      <c r="B1194" s="6">
        <v>440</v>
      </c>
      <c r="C1194" s="3">
        <v>90.1875</v>
      </c>
      <c r="D1194" s="3">
        <v>10.34375</v>
      </c>
      <c r="E1194" s="3">
        <v>23</v>
      </c>
      <c r="F1194" s="3">
        <v>23.5</v>
      </c>
      <c r="G1194" s="3"/>
      <c r="H1194" s="3">
        <f t="shared" si="45"/>
        <v>50.09375</v>
      </c>
      <c r="I1194" s="3">
        <f t="shared" si="50"/>
        <v>40.09375</v>
      </c>
      <c r="J1194" s="2" t="s">
        <v>13</v>
      </c>
      <c r="K1194" s="6" t="s">
        <v>121</v>
      </c>
      <c r="L1194" s="6" t="s">
        <v>131</v>
      </c>
      <c r="M1194" s="6" t="s">
        <v>134</v>
      </c>
      <c r="N1194" s="3"/>
      <c r="O1194" s="3"/>
    </row>
    <row r="1195" spans="2:15" x14ac:dyDescent="0.25">
      <c r="B1195" s="6">
        <v>440</v>
      </c>
      <c r="C1195" s="3">
        <v>91.1875</v>
      </c>
      <c r="D1195" s="3">
        <v>10.34375</v>
      </c>
      <c r="E1195" s="3">
        <v>23.5</v>
      </c>
      <c r="F1195" s="3">
        <v>23.5</v>
      </c>
      <c r="G1195" s="3"/>
      <c r="H1195" s="3">
        <f t="shared" si="45"/>
        <v>51.09375</v>
      </c>
      <c r="I1195" s="3">
        <f t="shared" si="50"/>
        <v>40.09375</v>
      </c>
      <c r="J1195" s="2" t="s">
        <v>13</v>
      </c>
      <c r="K1195" s="6" t="s">
        <v>121</v>
      </c>
      <c r="L1195" s="6" t="s">
        <v>131</v>
      </c>
      <c r="M1195" s="6" t="s">
        <v>134</v>
      </c>
      <c r="N1195" s="3"/>
      <c r="O1195" s="3"/>
    </row>
    <row r="1196" spans="2:15" x14ac:dyDescent="0.25">
      <c r="B1196" s="6">
        <v>440</v>
      </c>
      <c r="C1196" s="3">
        <v>92.1875</v>
      </c>
      <c r="D1196" s="3">
        <v>10.34375</v>
      </c>
      <c r="E1196" s="3">
        <v>23.75</v>
      </c>
      <c r="F1196" s="3">
        <v>24</v>
      </c>
      <c r="G1196" s="3"/>
      <c r="H1196" s="3">
        <f t="shared" si="45"/>
        <v>52.09375</v>
      </c>
      <c r="I1196" s="3">
        <f t="shared" si="50"/>
        <v>40.09375</v>
      </c>
      <c r="J1196" s="2" t="s">
        <v>13</v>
      </c>
      <c r="K1196" s="6" t="s">
        <v>121</v>
      </c>
      <c r="L1196" s="6" t="s">
        <v>131</v>
      </c>
      <c r="M1196" s="6" t="s">
        <v>134</v>
      </c>
      <c r="N1196" s="3"/>
      <c r="O1196" s="3"/>
    </row>
    <row r="1197" spans="2:15" x14ac:dyDescent="0.25">
      <c r="B1197" s="6">
        <v>440</v>
      </c>
      <c r="C1197" s="3">
        <v>93.1875</v>
      </c>
      <c r="D1197" s="3">
        <v>10.34375</v>
      </c>
      <c r="E1197" s="3">
        <v>24</v>
      </c>
      <c r="F1197" s="3">
        <v>24.5</v>
      </c>
      <c r="G1197" s="3"/>
      <c r="H1197" s="3">
        <f t="shared" si="45"/>
        <v>53.09375</v>
      </c>
      <c r="I1197" s="3">
        <f t="shared" si="50"/>
        <v>40.09375</v>
      </c>
      <c r="J1197" s="2" t="s">
        <v>13</v>
      </c>
      <c r="K1197" s="6" t="s">
        <v>121</v>
      </c>
      <c r="L1197" s="6" t="s">
        <v>131</v>
      </c>
      <c r="M1197" s="6" t="s">
        <v>134</v>
      </c>
      <c r="N1197" s="3"/>
      <c r="O1197" s="3"/>
    </row>
    <row r="1198" spans="2:15" x14ac:dyDescent="0.25">
      <c r="B1198" s="6">
        <v>440</v>
      </c>
      <c r="C1198" s="3">
        <v>94.1875</v>
      </c>
      <c r="D1198" s="3">
        <v>10.34375</v>
      </c>
      <c r="E1198" s="3">
        <v>24.5</v>
      </c>
      <c r="F1198" s="3">
        <v>24.5</v>
      </c>
      <c r="G1198" s="3"/>
      <c r="H1198" s="3">
        <f t="shared" si="45"/>
        <v>54.09375</v>
      </c>
      <c r="I1198" s="3">
        <f t="shared" si="50"/>
        <v>40.09375</v>
      </c>
      <c r="J1198" s="2" t="s">
        <v>13</v>
      </c>
      <c r="K1198" s="6" t="s">
        <v>121</v>
      </c>
      <c r="L1198" s="6" t="s">
        <v>131</v>
      </c>
      <c r="M1198" s="6" t="s">
        <v>134</v>
      </c>
      <c r="N1198" s="3"/>
      <c r="O1198" s="3"/>
    </row>
    <row r="1199" spans="2:15" x14ac:dyDescent="0.25">
      <c r="B1199" s="6">
        <v>440</v>
      </c>
      <c r="C1199" s="3">
        <v>95.1875</v>
      </c>
      <c r="D1199" s="3">
        <v>10.34375</v>
      </c>
      <c r="E1199" s="3">
        <v>24.75</v>
      </c>
      <c r="F1199" s="3">
        <v>25</v>
      </c>
      <c r="G1199" s="3"/>
      <c r="H1199" s="3">
        <f t="shared" si="45"/>
        <v>55.09375</v>
      </c>
      <c r="I1199" s="3">
        <f t="shared" si="50"/>
        <v>40.09375</v>
      </c>
      <c r="J1199" s="2" t="s">
        <v>13</v>
      </c>
      <c r="K1199" s="6" t="s">
        <v>121</v>
      </c>
      <c r="L1199" s="6" t="s">
        <v>131</v>
      </c>
      <c r="M1199" s="6" t="s">
        <v>134</v>
      </c>
      <c r="N1199" s="3"/>
      <c r="O1199" s="3"/>
    </row>
    <row r="1200" spans="2:15" x14ac:dyDescent="0.25">
      <c r="B1200" s="6">
        <v>440</v>
      </c>
      <c r="C1200" s="3">
        <v>96.1875</v>
      </c>
      <c r="D1200" s="3">
        <v>10.34375</v>
      </c>
      <c r="E1200" s="3">
        <v>25</v>
      </c>
      <c r="F1200" s="3">
        <v>25.5</v>
      </c>
      <c r="G1200" s="3"/>
      <c r="H1200" s="3">
        <f t="shared" si="45"/>
        <v>56.09375</v>
      </c>
      <c r="I1200" s="3">
        <f t="shared" si="50"/>
        <v>40.09375</v>
      </c>
      <c r="J1200" s="2" t="s">
        <v>13</v>
      </c>
      <c r="K1200" s="6" t="s">
        <v>121</v>
      </c>
      <c r="L1200" s="6" t="s">
        <v>131</v>
      </c>
      <c r="M1200" s="6" t="s">
        <v>134</v>
      </c>
      <c r="N1200" s="3"/>
      <c r="O1200" s="3"/>
    </row>
    <row r="1201" spans="2:15" x14ac:dyDescent="0.25">
      <c r="B1201" s="6">
        <v>440</v>
      </c>
      <c r="C1201" s="3">
        <v>97.1875</v>
      </c>
      <c r="D1201" s="3">
        <v>10.34375</v>
      </c>
      <c r="E1201" s="3">
        <v>25.5</v>
      </c>
      <c r="F1201" s="3">
        <v>25.5</v>
      </c>
      <c r="G1201" s="3"/>
      <c r="H1201" s="3">
        <f t="shared" si="45"/>
        <v>57.09375</v>
      </c>
      <c r="I1201" s="3">
        <f t="shared" si="50"/>
        <v>40.09375</v>
      </c>
      <c r="J1201" s="2" t="s">
        <v>13</v>
      </c>
      <c r="K1201" s="6" t="s">
        <v>121</v>
      </c>
      <c r="L1201" s="6" t="s">
        <v>131</v>
      </c>
      <c r="M1201" s="6" t="s">
        <v>134</v>
      </c>
      <c r="N1201" s="3"/>
      <c r="O1201" s="3"/>
    </row>
    <row r="1202" spans="2:15" x14ac:dyDescent="0.25">
      <c r="B1202" s="6">
        <v>440</v>
      </c>
      <c r="C1202" s="3">
        <v>98.1875</v>
      </c>
      <c r="D1202" s="3">
        <v>10.34375</v>
      </c>
      <c r="E1202" s="3">
        <v>25.75</v>
      </c>
      <c r="F1202" s="3">
        <v>26</v>
      </c>
      <c r="G1202" s="3"/>
      <c r="H1202" s="3">
        <f t="shared" si="45"/>
        <v>58.09375</v>
      </c>
      <c r="I1202" s="3">
        <f t="shared" si="50"/>
        <v>40.09375</v>
      </c>
      <c r="J1202" s="2" t="s">
        <v>13</v>
      </c>
      <c r="K1202" s="6" t="s">
        <v>121</v>
      </c>
      <c r="L1202" s="6" t="s">
        <v>131</v>
      </c>
      <c r="M1202" s="6" t="s">
        <v>134</v>
      </c>
      <c r="N1202" s="3"/>
      <c r="O1202" s="3"/>
    </row>
    <row r="1203" spans="2:15" x14ac:dyDescent="0.25">
      <c r="B1203" s="6">
        <v>440</v>
      </c>
      <c r="C1203" s="3">
        <v>99.1875</v>
      </c>
      <c r="D1203" s="3">
        <v>10.34375</v>
      </c>
      <c r="E1203" s="3">
        <v>26</v>
      </c>
      <c r="F1203" s="3">
        <v>26.5</v>
      </c>
      <c r="G1203" s="3"/>
      <c r="H1203" s="3">
        <f t="shared" si="45"/>
        <v>59.09375</v>
      </c>
      <c r="I1203" s="3">
        <f t="shared" si="50"/>
        <v>40.09375</v>
      </c>
      <c r="J1203" s="2" t="s">
        <v>13</v>
      </c>
      <c r="K1203" s="6" t="s">
        <v>121</v>
      </c>
      <c r="L1203" s="6" t="s">
        <v>131</v>
      </c>
      <c r="M1203" s="6" t="s">
        <v>134</v>
      </c>
      <c r="N1203" s="3"/>
      <c r="O1203" s="3"/>
    </row>
    <row r="1204" spans="2:15" x14ac:dyDescent="0.25">
      <c r="B1204" s="6">
        <v>440</v>
      </c>
      <c r="C1204" s="3">
        <v>100.1875</v>
      </c>
      <c r="D1204" s="3">
        <v>10.34375</v>
      </c>
      <c r="E1204" s="3">
        <v>26.5</v>
      </c>
      <c r="F1204" s="3">
        <v>26.5</v>
      </c>
      <c r="G1204" s="3"/>
      <c r="H1204" s="3">
        <f t="shared" si="45"/>
        <v>60.09375</v>
      </c>
      <c r="I1204" s="3">
        <f t="shared" si="50"/>
        <v>40.09375</v>
      </c>
      <c r="J1204" s="2" t="s">
        <v>13</v>
      </c>
      <c r="K1204" s="6" t="s">
        <v>121</v>
      </c>
      <c r="L1204" s="6" t="s">
        <v>131</v>
      </c>
      <c r="M1204" s="6" t="s">
        <v>134</v>
      </c>
      <c r="N1204" s="3"/>
      <c r="O1204" s="3"/>
    </row>
    <row r="1205" spans="2:15" x14ac:dyDescent="0.25">
      <c r="B1205" s="6">
        <v>440</v>
      </c>
      <c r="C1205" s="3">
        <v>101.1875</v>
      </c>
      <c r="D1205" s="3">
        <v>10.34375</v>
      </c>
      <c r="E1205" s="3">
        <v>26.75</v>
      </c>
      <c r="F1205" s="3">
        <v>27</v>
      </c>
      <c r="G1205" s="3"/>
      <c r="H1205" s="3">
        <f t="shared" si="45"/>
        <v>61.09375</v>
      </c>
      <c r="I1205" s="3">
        <f t="shared" si="50"/>
        <v>40.09375</v>
      </c>
      <c r="J1205" s="2" t="s">
        <v>13</v>
      </c>
      <c r="K1205" s="6" t="s">
        <v>121</v>
      </c>
      <c r="L1205" s="6" t="s">
        <v>131</v>
      </c>
      <c r="M1205" s="6" t="s">
        <v>134</v>
      </c>
      <c r="N1205" s="3"/>
      <c r="O1205" s="3"/>
    </row>
    <row r="1206" spans="2:15" x14ac:dyDescent="0.25">
      <c r="B1206" s="6">
        <v>440</v>
      </c>
      <c r="C1206" s="3">
        <v>102.1875</v>
      </c>
      <c r="D1206" s="3">
        <v>10.34375</v>
      </c>
      <c r="E1206" s="3">
        <v>27</v>
      </c>
      <c r="F1206" s="3">
        <v>27.5</v>
      </c>
      <c r="G1206" s="3"/>
      <c r="H1206" s="3">
        <f t="shared" si="45"/>
        <v>62.09375</v>
      </c>
      <c r="I1206" s="3">
        <f t="shared" si="50"/>
        <v>40.09375</v>
      </c>
      <c r="J1206" s="2" t="s">
        <v>13</v>
      </c>
      <c r="K1206" s="6" t="s">
        <v>121</v>
      </c>
      <c r="L1206" s="6" t="s">
        <v>131</v>
      </c>
      <c r="M1206" s="6" t="s">
        <v>134</v>
      </c>
      <c r="N1206" s="3"/>
      <c r="O1206" s="3"/>
    </row>
    <row r="1207" spans="2:15" x14ac:dyDescent="0.25">
      <c r="B1207" s="6">
        <v>440</v>
      </c>
      <c r="C1207" s="3">
        <v>103.1875</v>
      </c>
      <c r="D1207" s="3">
        <v>10.34375</v>
      </c>
      <c r="E1207" s="3">
        <v>27.5</v>
      </c>
      <c r="F1207" s="3">
        <v>27.5</v>
      </c>
      <c r="G1207" s="3"/>
      <c r="H1207" s="3">
        <f t="shared" si="45"/>
        <v>63.09375</v>
      </c>
      <c r="I1207" s="3">
        <f t="shared" si="50"/>
        <v>40.09375</v>
      </c>
      <c r="J1207" s="2" t="s">
        <v>13</v>
      </c>
      <c r="K1207" s="6" t="s">
        <v>121</v>
      </c>
      <c r="L1207" s="6" t="s">
        <v>131</v>
      </c>
      <c r="M1207" s="6" t="s">
        <v>134</v>
      </c>
      <c r="N1207" s="3"/>
      <c r="O1207" s="3"/>
    </row>
    <row r="1208" spans="2:15" x14ac:dyDescent="0.25">
      <c r="B1208" s="6">
        <v>440</v>
      </c>
      <c r="C1208" s="3">
        <v>104.1875</v>
      </c>
      <c r="D1208" s="3">
        <v>10.34375</v>
      </c>
      <c r="E1208" s="3">
        <v>27.75</v>
      </c>
      <c r="F1208" s="3">
        <v>28</v>
      </c>
      <c r="G1208" s="3"/>
      <c r="H1208" s="3">
        <f t="shared" si="45"/>
        <v>64.09375</v>
      </c>
      <c r="I1208" s="3">
        <f t="shared" si="50"/>
        <v>40.09375</v>
      </c>
      <c r="J1208" s="2" t="s">
        <v>13</v>
      </c>
      <c r="K1208" s="6" t="s">
        <v>121</v>
      </c>
      <c r="L1208" s="6" t="s">
        <v>131</v>
      </c>
      <c r="M1208" s="6" t="s">
        <v>134</v>
      </c>
      <c r="N1208" s="3"/>
      <c r="O1208" s="3"/>
    </row>
    <row r="1209" spans="2:15" x14ac:dyDescent="0.25">
      <c r="B1209" s="6">
        <v>440</v>
      </c>
      <c r="C1209" s="3">
        <v>105.1875</v>
      </c>
      <c r="D1209" s="3">
        <v>10.34375</v>
      </c>
      <c r="E1209" s="3">
        <v>28</v>
      </c>
      <c r="F1209" s="3">
        <v>28.5</v>
      </c>
      <c r="G1209" s="3"/>
      <c r="H1209" s="3">
        <f t="shared" si="45"/>
        <v>65.09375</v>
      </c>
      <c r="I1209" s="3">
        <f t="shared" si="50"/>
        <v>40.09375</v>
      </c>
      <c r="J1209" s="2" t="s">
        <v>13</v>
      </c>
      <c r="K1209" s="6" t="s">
        <v>121</v>
      </c>
      <c r="L1209" s="6" t="s">
        <v>131</v>
      </c>
      <c r="M1209" s="6" t="s">
        <v>134</v>
      </c>
      <c r="N1209" s="3"/>
      <c r="O1209" s="3"/>
    </row>
    <row r="1210" spans="2:15" x14ac:dyDescent="0.25">
      <c r="B1210" s="6">
        <v>440</v>
      </c>
      <c r="C1210" s="3">
        <v>106.1875</v>
      </c>
      <c r="D1210" s="3">
        <v>10.34375</v>
      </c>
      <c r="E1210" s="3">
        <v>28.5</v>
      </c>
      <c r="F1210" s="3">
        <v>28.5</v>
      </c>
      <c r="G1210" s="3"/>
      <c r="H1210" s="3">
        <f t="shared" si="45"/>
        <v>66.09375</v>
      </c>
      <c r="I1210" s="3">
        <f t="shared" si="50"/>
        <v>40.09375</v>
      </c>
      <c r="J1210" s="2" t="s">
        <v>13</v>
      </c>
      <c r="K1210" s="6" t="s">
        <v>121</v>
      </c>
      <c r="L1210" s="6" t="s">
        <v>131</v>
      </c>
      <c r="M1210" s="6" t="s">
        <v>134</v>
      </c>
      <c r="N1210" s="3"/>
      <c r="O1210" s="3"/>
    </row>
    <row r="1211" spans="2:15" x14ac:dyDescent="0.25">
      <c r="B1211" s="6">
        <v>440</v>
      </c>
      <c r="C1211" s="3">
        <v>107.1875</v>
      </c>
      <c r="D1211" s="3">
        <v>10.34375</v>
      </c>
      <c r="E1211" s="3">
        <v>28.75</v>
      </c>
      <c r="F1211" s="3">
        <v>29</v>
      </c>
      <c r="G1211" s="3"/>
      <c r="H1211" s="3">
        <f t="shared" si="45"/>
        <v>67.09375</v>
      </c>
      <c r="I1211" s="3">
        <f t="shared" si="50"/>
        <v>40.09375</v>
      </c>
      <c r="J1211" s="2" t="s">
        <v>13</v>
      </c>
      <c r="K1211" s="6" t="s">
        <v>121</v>
      </c>
      <c r="L1211" s="6" t="s">
        <v>131</v>
      </c>
      <c r="M1211" s="6" t="s">
        <v>134</v>
      </c>
      <c r="N1211" s="3"/>
      <c r="O1211" s="3"/>
    </row>
    <row r="1212" spans="2:15" x14ac:dyDescent="0.25">
      <c r="B1212" s="6">
        <v>440</v>
      </c>
      <c r="C1212" s="3">
        <v>108.1875</v>
      </c>
      <c r="D1212" s="3">
        <v>10.34375</v>
      </c>
      <c r="E1212" s="3">
        <v>29</v>
      </c>
      <c r="F1212" s="3">
        <v>29.5</v>
      </c>
      <c r="G1212" s="3"/>
      <c r="H1212" s="3">
        <f t="shared" si="45"/>
        <v>68.09375</v>
      </c>
      <c r="I1212" s="3">
        <f t="shared" si="50"/>
        <v>40.09375</v>
      </c>
      <c r="J1212" s="2" t="s">
        <v>13</v>
      </c>
      <c r="K1212" s="6" t="s">
        <v>121</v>
      </c>
      <c r="L1212" s="6" t="s">
        <v>131</v>
      </c>
      <c r="M1212" s="6" t="s">
        <v>134</v>
      </c>
      <c r="N1212" s="3"/>
      <c r="O1212" s="3"/>
    </row>
    <row r="1213" spans="2:15" x14ac:dyDescent="0.25">
      <c r="B1213" s="6">
        <v>440</v>
      </c>
      <c r="C1213" s="3">
        <v>109.1875</v>
      </c>
      <c r="D1213" s="3">
        <v>10.34375</v>
      </c>
      <c r="E1213" s="3">
        <v>29.5</v>
      </c>
      <c r="F1213" s="3">
        <v>29.5</v>
      </c>
      <c r="G1213" s="3"/>
      <c r="H1213" s="3">
        <f t="shared" si="45"/>
        <v>69.09375</v>
      </c>
      <c r="I1213" s="3">
        <f t="shared" si="50"/>
        <v>40.09375</v>
      </c>
      <c r="J1213" s="2" t="s">
        <v>13</v>
      </c>
      <c r="K1213" s="6" t="s">
        <v>121</v>
      </c>
      <c r="L1213" s="6" t="s">
        <v>131</v>
      </c>
      <c r="M1213" s="6" t="s">
        <v>134</v>
      </c>
      <c r="N1213" s="3"/>
      <c r="O1213" s="3"/>
    </row>
    <row r="1214" spans="2:15" x14ac:dyDescent="0.25">
      <c r="B1214" s="6">
        <v>440</v>
      </c>
      <c r="C1214" s="3">
        <v>110.1875</v>
      </c>
      <c r="D1214" s="3">
        <v>10.34375</v>
      </c>
      <c r="E1214" s="3">
        <v>29.75</v>
      </c>
      <c r="F1214" s="3">
        <v>30</v>
      </c>
      <c r="G1214" s="3"/>
      <c r="H1214" s="3">
        <f t="shared" si="45"/>
        <v>70.09375</v>
      </c>
      <c r="I1214" s="3">
        <f t="shared" si="50"/>
        <v>40.09375</v>
      </c>
      <c r="J1214" s="2" t="s">
        <v>13</v>
      </c>
      <c r="K1214" s="6" t="s">
        <v>121</v>
      </c>
      <c r="L1214" s="6" t="s">
        <v>131</v>
      </c>
      <c r="M1214" s="6" t="s">
        <v>134</v>
      </c>
      <c r="N1214" s="3"/>
      <c r="O1214" s="3"/>
    </row>
    <row r="1215" spans="2:15" x14ac:dyDescent="0.25">
      <c r="B1215" s="6">
        <v>440</v>
      </c>
      <c r="C1215" s="3">
        <v>111.1875</v>
      </c>
      <c r="D1215" s="3">
        <v>10.34375</v>
      </c>
      <c r="E1215" s="3">
        <v>30</v>
      </c>
      <c r="F1215" s="3">
        <v>30.5</v>
      </c>
      <c r="G1215" s="3"/>
      <c r="H1215" s="3">
        <f t="shared" si="45"/>
        <v>71.09375</v>
      </c>
      <c r="I1215" s="3">
        <f t="shared" si="50"/>
        <v>40.09375</v>
      </c>
      <c r="J1215" s="2" t="s">
        <v>13</v>
      </c>
      <c r="K1215" s="6" t="s">
        <v>121</v>
      </c>
      <c r="L1215" s="6" t="s">
        <v>131</v>
      </c>
      <c r="M1215" s="6" t="s">
        <v>134</v>
      </c>
      <c r="N1215" s="3"/>
      <c r="O1215" s="3"/>
    </row>
    <row r="1216" spans="2:15" x14ac:dyDescent="0.25">
      <c r="B1216" s="6">
        <v>440</v>
      </c>
      <c r="C1216" s="3">
        <v>112.1875</v>
      </c>
      <c r="D1216" s="3">
        <v>10.34375</v>
      </c>
      <c r="E1216" s="3">
        <v>30.5</v>
      </c>
      <c r="F1216" s="3">
        <v>30.5</v>
      </c>
      <c r="G1216" s="3"/>
      <c r="H1216" s="3">
        <f t="shared" si="45"/>
        <v>72.09375</v>
      </c>
      <c r="I1216" s="3">
        <f t="shared" si="50"/>
        <v>40.09375</v>
      </c>
      <c r="J1216" s="2" t="s">
        <v>13</v>
      </c>
      <c r="K1216" s="6" t="s">
        <v>121</v>
      </c>
      <c r="L1216" s="6" t="s">
        <v>131</v>
      </c>
      <c r="M1216" s="6" t="s">
        <v>134</v>
      </c>
      <c r="N1216" s="3"/>
      <c r="O1216" s="3"/>
    </row>
    <row r="1217" spans="2:15" x14ac:dyDescent="0.25">
      <c r="B1217" s="6">
        <v>440</v>
      </c>
      <c r="C1217" s="3">
        <v>113.1875</v>
      </c>
      <c r="D1217" s="3">
        <v>10.34375</v>
      </c>
      <c r="E1217" s="3">
        <v>30.75</v>
      </c>
      <c r="F1217" s="3">
        <v>31</v>
      </c>
      <c r="G1217" s="3"/>
      <c r="H1217" s="3">
        <f t="shared" si="45"/>
        <v>73.09375</v>
      </c>
      <c r="I1217" s="3">
        <f t="shared" si="50"/>
        <v>40.09375</v>
      </c>
      <c r="J1217" s="2" t="s">
        <v>13</v>
      </c>
      <c r="K1217" s="6" t="s">
        <v>121</v>
      </c>
      <c r="L1217" s="6" t="s">
        <v>131</v>
      </c>
      <c r="M1217" s="6" t="s">
        <v>134</v>
      </c>
      <c r="N1217" s="3"/>
      <c r="O1217" s="3"/>
    </row>
    <row r="1218" spans="2:15" x14ac:dyDescent="0.25">
      <c r="B1218" s="6">
        <v>440</v>
      </c>
      <c r="C1218" s="3">
        <v>114.1875</v>
      </c>
      <c r="D1218" s="3">
        <v>10.34375</v>
      </c>
      <c r="E1218" s="3">
        <v>31</v>
      </c>
      <c r="F1218" s="3">
        <v>31.5</v>
      </c>
      <c r="G1218" s="3"/>
      <c r="H1218" s="3">
        <f t="shared" si="45"/>
        <v>74.09375</v>
      </c>
      <c r="I1218" s="3">
        <f t="shared" si="50"/>
        <v>40.09375</v>
      </c>
      <c r="J1218" s="2" t="s">
        <v>13</v>
      </c>
      <c r="K1218" s="6" t="s">
        <v>121</v>
      </c>
      <c r="L1218" s="6" t="s">
        <v>131</v>
      </c>
      <c r="M1218" s="6" t="s">
        <v>134</v>
      </c>
      <c r="N1218" s="3"/>
      <c r="O1218" s="3"/>
    </row>
    <row r="1219" spans="2:15" x14ac:dyDescent="0.25">
      <c r="B1219" s="6">
        <v>440</v>
      </c>
      <c r="C1219" s="3">
        <v>115.1875</v>
      </c>
      <c r="D1219" s="3">
        <v>10.34375</v>
      </c>
      <c r="E1219" s="3">
        <v>31.5</v>
      </c>
      <c r="F1219" s="3">
        <v>31.5</v>
      </c>
      <c r="G1219" s="3"/>
      <c r="H1219" s="3">
        <f t="shared" si="45"/>
        <v>75.09375</v>
      </c>
      <c r="I1219" s="3">
        <f t="shared" si="50"/>
        <v>40.09375</v>
      </c>
      <c r="J1219" s="2" t="s">
        <v>13</v>
      </c>
      <c r="K1219" s="6" t="s">
        <v>121</v>
      </c>
      <c r="L1219" s="6" t="s">
        <v>131</v>
      </c>
      <c r="M1219" s="6" t="s">
        <v>134</v>
      </c>
      <c r="N1219" s="3"/>
      <c r="O1219" s="3"/>
    </row>
    <row r="1220" spans="2:15" x14ac:dyDescent="0.25">
      <c r="B1220" s="6">
        <v>440</v>
      </c>
      <c r="C1220" s="3">
        <v>116.1875</v>
      </c>
      <c r="D1220" s="3">
        <v>10.34375</v>
      </c>
      <c r="E1220" s="3">
        <v>31.75</v>
      </c>
      <c r="F1220" s="3">
        <v>32</v>
      </c>
      <c r="G1220" s="3"/>
      <c r="H1220" s="3">
        <f t="shared" si="45"/>
        <v>76.09375</v>
      </c>
      <c r="I1220" s="3">
        <f t="shared" si="50"/>
        <v>40.09375</v>
      </c>
      <c r="J1220" s="2" t="s">
        <v>13</v>
      </c>
      <c r="K1220" s="6" t="s">
        <v>121</v>
      </c>
      <c r="L1220" s="6" t="s">
        <v>131</v>
      </c>
      <c r="M1220" s="6" t="s">
        <v>134</v>
      </c>
      <c r="N1220" s="3"/>
      <c r="O1220" s="3"/>
    </row>
    <row r="1221" spans="2:15" x14ac:dyDescent="0.25">
      <c r="B1221" s="6">
        <v>440</v>
      </c>
      <c r="C1221" s="3">
        <v>117.1875</v>
      </c>
      <c r="D1221" s="3">
        <v>10.34375</v>
      </c>
      <c r="E1221" s="3">
        <v>32</v>
      </c>
      <c r="F1221" s="3">
        <v>32.5</v>
      </c>
      <c r="G1221" s="3"/>
      <c r="H1221" s="3">
        <f t="shared" si="45"/>
        <v>77.09375</v>
      </c>
      <c r="I1221" s="3">
        <f t="shared" si="50"/>
        <v>40.09375</v>
      </c>
      <c r="J1221" s="2" t="s">
        <v>13</v>
      </c>
      <c r="K1221" s="6" t="s">
        <v>121</v>
      </c>
      <c r="L1221" s="6" t="s">
        <v>131</v>
      </c>
      <c r="M1221" s="6" t="s">
        <v>134</v>
      </c>
      <c r="N1221" s="3"/>
      <c r="O1221" s="3"/>
    </row>
    <row r="1222" spans="2:15" x14ac:dyDescent="0.25">
      <c r="B1222" s="6">
        <v>440</v>
      </c>
      <c r="C1222" s="3">
        <v>118.1875</v>
      </c>
      <c r="D1222" s="3">
        <v>10.34375</v>
      </c>
      <c r="E1222" s="3">
        <v>32.5</v>
      </c>
      <c r="F1222" s="3">
        <v>32.5</v>
      </c>
      <c r="G1222" s="3"/>
      <c r="H1222" s="3">
        <f t="shared" si="45"/>
        <v>78.09375</v>
      </c>
      <c r="I1222" s="3">
        <f t="shared" si="50"/>
        <v>40.09375</v>
      </c>
      <c r="J1222" s="2" t="s">
        <v>13</v>
      </c>
      <c r="K1222" s="6" t="s">
        <v>121</v>
      </c>
      <c r="L1222" s="6" t="s">
        <v>131</v>
      </c>
      <c r="M1222" s="6" t="s">
        <v>134</v>
      </c>
      <c r="N1222" s="3"/>
      <c r="O1222" s="3"/>
    </row>
    <row r="1223" spans="2:15" x14ac:dyDescent="0.25">
      <c r="B1223" s="6">
        <v>440</v>
      </c>
      <c r="C1223" s="3">
        <v>119.1875</v>
      </c>
      <c r="D1223" s="3">
        <v>10.34375</v>
      </c>
      <c r="E1223" s="3">
        <v>32.75</v>
      </c>
      <c r="F1223" s="3">
        <v>33</v>
      </c>
      <c r="G1223" s="3"/>
      <c r="H1223" s="3">
        <f t="shared" si="45"/>
        <v>79.09375</v>
      </c>
      <c r="I1223" s="3">
        <f t="shared" si="50"/>
        <v>40.09375</v>
      </c>
      <c r="J1223" s="2" t="s">
        <v>13</v>
      </c>
      <c r="K1223" s="6" t="s">
        <v>121</v>
      </c>
      <c r="L1223" s="6" t="s">
        <v>131</v>
      </c>
      <c r="M1223" s="6" t="s">
        <v>134</v>
      </c>
      <c r="N1223" s="3"/>
      <c r="O1223" s="3"/>
    </row>
    <row r="1224" spans="2:15" x14ac:dyDescent="0.25">
      <c r="B1224" s="6">
        <v>440</v>
      </c>
      <c r="C1224" s="3">
        <v>120.1875</v>
      </c>
      <c r="D1224" s="3">
        <v>10.34375</v>
      </c>
      <c r="E1224" s="3">
        <v>33</v>
      </c>
      <c r="F1224" s="3">
        <v>33.5</v>
      </c>
      <c r="G1224" s="3"/>
      <c r="H1224" s="3">
        <f t="shared" si="45"/>
        <v>80.09375</v>
      </c>
      <c r="I1224" s="3">
        <f t="shared" si="50"/>
        <v>40.09375</v>
      </c>
      <c r="J1224" s="2" t="s">
        <v>13</v>
      </c>
      <c r="K1224" s="6" t="s">
        <v>121</v>
      </c>
      <c r="L1224" s="6" t="s">
        <v>131</v>
      </c>
      <c r="M1224" s="6" t="s">
        <v>134</v>
      </c>
      <c r="N1224" s="3"/>
      <c r="O1224" s="3"/>
    </row>
    <row r="1225" spans="2:15" x14ac:dyDescent="0.25">
      <c r="B1225" s="6" t="s">
        <v>129</v>
      </c>
      <c r="C1225" s="3">
        <v>72.1875</v>
      </c>
      <c r="D1225" s="3">
        <v>10.34375</v>
      </c>
      <c r="E1225" s="3">
        <v>17</v>
      </c>
      <c r="F1225" s="3">
        <v>17.5</v>
      </c>
      <c r="G1225" s="3"/>
      <c r="H1225" s="3">
        <f t="shared" ref="H1225:H1273" si="51">C1225-40.09375</f>
        <v>32.09375</v>
      </c>
      <c r="I1225" s="3">
        <f t="shared" si="50"/>
        <v>40.09375</v>
      </c>
      <c r="J1225" s="2" t="s">
        <v>13</v>
      </c>
      <c r="K1225" s="6" t="s">
        <v>123</v>
      </c>
      <c r="L1225" s="6" t="s">
        <v>131</v>
      </c>
      <c r="M1225" s="6" t="s">
        <v>134</v>
      </c>
      <c r="N1225" s="3"/>
      <c r="O1225" s="3"/>
    </row>
    <row r="1226" spans="2:15" x14ac:dyDescent="0.25">
      <c r="B1226" s="6" t="s">
        <v>129</v>
      </c>
      <c r="C1226" s="3">
        <v>73.1875</v>
      </c>
      <c r="D1226" s="3">
        <v>10.34375</v>
      </c>
      <c r="E1226" s="3">
        <v>17.5</v>
      </c>
      <c r="F1226" s="3">
        <v>17.5</v>
      </c>
      <c r="G1226" s="3"/>
      <c r="H1226" s="3">
        <f t="shared" si="51"/>
        <v>33.09375</v>
      </c>
      <c r="I1226" s="3">
        <f t="shared" si="50"/>
        <v>40.09375</v>
      </c>
      <c r="J1226" s="2" t="s">
        <v>13</v>
      </c>
      <c r="K1226" s="6" t="s">
        <v>123</v>
      </c>
      <c r="L1226" s="6" t="s">
        <v>131</v>
      </c>
      <c r="M1226" s="6" t="s">
        <v>134</v>
      </c>
      <c r="N1226" s="3"/>
      <c r="O1226" s="3"/>
    </row>
    <row r="1227" spans="2:15" x14ac:dyDescent="0.25">
      <c r="B1227" s="6" t="s">
        <v>129</v>
      </c>
      <c r="C1227" s="3">
        <v>74.1875</v>
      </c>
      <c r="D1227" s="3">
        <v>10.34375</v>
      </c>
      <c r="E1227" s="3">
        <v>17.75</v>
      </c>
      <c r="F1227" s="3">
        <v>18</v>
      </c>
      <c r="G1227" s="3"/>
      <c r="H1227" s="3">
        <f t="shared" si="51"/>
        <v>34.09375</v>
      </c>
      <c r="I1227" s="3">
        <f t="shared" si="50"/>
        <v>40.09375</v>
      </c>
      <c r="J1227" s="2" t="s">
        <v>13</v>
      </c>
      <c r="K1227" s="6" t="s">
        <v>123</v>
      </c>
      <c r="L1227" s="6" t="s">
        <v>131</v>
      </c>
      <c r="M1227" s="6" t="s">
        <v>134</v>
      </c>
      <c r="N1227" s="3"/>
      <c r="O1227" s="3"/>
    </row>
    <row r="1228" spans="2:15" x14ac:dyDescent="0.25">
      <c r="B1228" s="6" t="s">
        <v>129</v>
      </c>
      <c r="C1228" s="3">
        <v>75.1875</v>
      </c>
      <c r="D1228" s="3">
        <v>10.34375</v>
      </c>
      <c r="E1228" s="3">
        <v>18</v>
      </c>
      <c r="F1228" s="3">
        <v>18.5</v>
      </c>
      <c r="G1228" s="3"/>
      <c r="H1228" s="3">
        <f t="shared" si="51"/>
        <v>35.09375</v>
      </c>
      <c r="I1228" s="3">
        <f t="shared" si="50"/>
        <v>40.09375</v>
      </c>
      <c r="J1228" s="2" t="s">
        <v>13</v>
      </c>
      <c r="K1228" s="6" t="s">
        <v>123</v>
      </c>
      <c r="L1228" s="6" t="s">
        <v>131</v>
      </c>
      <c r="M1228" s="6" t="s">
        <v>134</v>
      </c>
      <c r="N1228" s="3"/>
      <c r="O1228" s="3"/>
    </row>
    <row r="1229" spans="2:15" x14ac:dyDescent="0.25">
      <c r="B1229" s="6" t="s">
        <v>129</v>
      </c>
      <c r="C1229" s="3">
        <v>76.1875</v>
      </c>
      <c r="D1229" s="3">
        <v>10.34375</v>
      </c>
      <c r="E1229" s="3">
        <v>18.5</v>
      </c>
      <c r="F1229" s="3">
        <v>18.5</v>
      </c>
      <c r="G1229" s="3"/>
      <c r="H1229" s="3">
        <f t="shared" si="51"/>
        <v>36.09375</v>
      </c>
      <c r="I1229" s="3">
        <f t="shared" si="50"/>
        <v>40.09375</v>
      </c>
      <c r="J1229" s="2" t="s">
        <v>13</v>
      </c>
      <c r="K1229" s="6" t="s">
        <v>123</v>
      </c>
      <c r="L1229" s="6" t="s">
        <v>131</v>
      </c>
      <c r="M1229" s="6" t="s">
        <v>134</v>
      </c>
      <c r="N1229" s="3"/>
      <c r="O1229" s="3"/>
    </row>
    <row r="1230" spans="2:15" x14ac:dyDescent="0.25">
      <c r="B1230" s="6" t="s">
        <v>129</v>
      </c>
      <c r="C1230" s="3">
        <v>77.1875</v>
      </c>
      <c r="D1230" s="3">
        <v>10.34375</v>
      </c>
      <c r="E1230" s="3">
        <v>18.75</v>
      </c>
      <c r="F1230" s="3">
        <v>19</v>
      </c>
      <c r="G1230" s="3"/>
      <c r="H1230" s="3">
        <f t="shared" si="51"/>
        <v>37.09375</v>
      </c>
      <c r="I1230" s="3">
        <f t="shared" si="50"/>
        <v>40.09375</v>
      </c>
      <c r="J1230" s="2" t="s">
        <v>13</v>
      </c>
      <c r="K1230" s="6" t="s">
        <v>123</v>
      </c>
      <c r="L1230" s="6" t="s">
        <v>131</v>
      </c>
      <c r="M1230" s="6" t="s">
        <v>134</v>
      </c>
      <c r="N1230" s="3"/>
      <c r="O1230" s="3"/>
    </row>
    <row r="1231" spans="2:15" x14ac:dyDescent="0.25">
      <c r="B1231" s="6" t="s">
        <v>129</v>
      </c>
      <c r="C1231" s="3">
        <v>78.1875</v>
      </c>
      <c r="D1231" s="3">
        <v>10.34375</v>
      </c>
      <c r="E1231" s="3">
        <v>19</v>
      </c>
      <c r="F1231" s="3">
        <v>19.5</v>
      </c>
      <c r="G1231" s="3"/>
      <c r="H1231" s="3">
        <f t="shared" si="51"/>
        <v>38.09375</v>
      </c>
      <c r="I1231" s="3">
        <f t="shared" si="50"/>
        <v>40.09375</v>
      </c>
      <c r="J1231" s="2" t="s">
        <v>13</v>
      </c>
      <c r="K1231" s="6" t="s">
        <v>123</v>
      </c>
      <c r="L1231" s="6" t="s">
        <v>131</v>
      </c>
      <c r="M1231" s="6" t="s">
        <v>134</v>
      </c>
      <c r="N1231" s="3"/>
      <c r="O1231" s="3"/>
    </row>
    <row r="1232" spans="2:15" x14ac:dyDescent="0.25">
      <c r="B1232" s="6" t="s">
        <v>129</v>
      </c>
      <c r="C1232" s="3">
        <v>79.1875</v>
      </c>
      <c r="D1232" s="3">
        <v>10.34375</v>
      </c>
      <c r="E1232" s="3">
        <v>19.5</v>
      </c>
      <c r="F1232" s="3">
        <v>19.5</v>
      </c>
      <c r="G1232" s="3"/>
      <c r="H1232" s="3">
        <f t="shared" si="51"/>
        <v>39.09375</v>
      </c>
      <c r="I1232" s="3">
        <f t="shared" ref="I1232:I1273" si="52">C1232-H1232</f>
        <v>40.09375</v>
      </c>
      <c r="J1232" s="2" t="s">
        <v>13</v>
      </c>
      <c r="K1232" s="6" t="s">
        <v>123</v>
      </c>
      <c r="L1232" s="6" t="s">
        <v>131</v>
      </c>
      <c r="M1232" s="6" t="s">
        <v>134</v>
      </c>
      <c r="N1232" s="3"/>
      <c r="O1232" s="3"/>
    </row>
    <row r="1233" spans="2:15" x14ac:dyDescent="0.25">
      <c r="B1233" s="6" t="s">
        <v>129</v>
      </c>
      <c r="C1233" s="3">
        <v>80.1875</v>
      </c>
      <c r="D1233" s="3">
        <v>10.34375</v>
      </c>
      <c r="E1233" s="3">
        <v>19.75</v>
      </c>
      <c r="F1233" s="3">
        <v>20</v>
      </c>
      <c r="G1233" s="3"/>
      <c r="H1233" s="3">
        <f t="shared" si="51"/>
        <v>40.09375</v>
      </c>
      <c r="I1233" s="3">
        <f t="shared" si="52"/>
        <v>40.09375</v>
      </c>
      <c r="J1233" s="2" t="s">
        <v>12</v>
      </c>
      <c r="K1233" s="6" t="s">
        <v>123</v>
      </c>
      <c r="L1233" s="6" t="s">
        <v>131</v>
      </c>
      <c r="M1233" s="6" t="s">
        <v>134</v>
      </c>
      <c r="N1233" s="3"/>
      <c r="O1233" s="3"/>
    </row>
    <row r="1234" spans="2:15" x14ac:dyDescent="0.25">
      <c r="B1234" s="6" t="s">
        <v>129</v>
      </c>
      <c r="C1234" s="3">
        <v>81.1875</v>
      </c>
      <c r="D1234" s="3">
        <v>10.34375</v>
      </c>
      <c r="E1234" s="3">
        <v>20.125</v>
      </c>
      <c r="F1234" s="3">
        <v>20.25</v>
      </c>
      <c r="G1234" s="3"/>
      <c r="H1234" s="3">
        <f t="shared" si="51"/>
        <v>41.09375</v>
      </c>
      <c r="I1234" s="3">
        <f t="shared" si="52"/>
        <v>40.09375</v>
      </c>
      <c r="J1234" s="2" t="s">
        <v>12</v>
      </c>
      <c r="K1234" s="6" t="s">
        <v>123</v>
      </c>
      <c r="L1234" s="6" t="s">
        <v>131</v>
      </c>
      <c r="M1234" s="6" t="s">
        <v>134</v>
      </c>
      <c r="N1234" s="3"/>
      <c r="O1234" s="3"/>
    </row>
    <row r="1235" spans="2:15" x14ac:dyDescent="0.25">
      <c r="B1235" s="6" t="s">
        <v>129</v>
      </c>
      <c r="C1235" s="3">
        <v>82.1875</v>
      </c>
      <c r="D1235" s="3">
        <v>10.34375</v>
      </c>
      <c r="E1235" s="3">
        <v>20.5</v>
      </c>
      <c r="F1235" s="3">
        <v>20.5</v>
      </c>
      <c r="G1235" s="3"/>
      <c r="H1235" s="3">
        <f t="shared" si="51"/>
        <v>42.09375</v>
      </c>
      <c r="I1235" s="3">
        <f t="shared" si="52"/>
        <v>40.09375</v>
      </c>
      <c r="J1235" s="2" t="s">
        <v>13</v>
      </c>
      <c r="K1235" s="6" t="s">
        <v>123</v>
      </c>
      <c r="L1235" s="6" t="s">
        <v>131</v>
      </c>
      <c r="M1235" s="6" t="s">
        <v>134</v>
      </c>
      <c r="N1235" s="3"/>
      <c r="O1235" s="3"/>
    </row>
    <row r="1236" spans="2:15" x14ac:dyDescent="0.25">
      <c r="B1236" s="6" t="s">
        <v>129</v>
      </c>
      <c r="C1236" s="3">
        <v>83.1875</v>
      </c>
      <c r="D1236" s="3">
        <v>10.34375</v>
      </c>
      <c r="E1236" s="3">
        <v>20.75</v>
      </c>
      <c r="F1236" s="3">
        <v>21</v>
      </c>
      <c r="G1236" s="3"/>
      <c r="H1236" s="3">
        <f t="shared" si="51"/>
        <v>43.09375</v>
      </c>
      <c r="I1236" s="3">
        <f t="shared" si="52"/>
        <v>40.09375</v>
      </c>
      <c r="J1236" s="2" t="s">
        <v>13</v>
      </c>
      <c r="K1236" s="6" t="s">
        <v>123</v>
      </c>
      <c r="L1236" s="6" t="s">
        <v>131</v>
      </c>
      <c r="M1236" s="6" t="s">
        <v>134</v>
      </c>
      <c r="N1236" s="3"/>
      <c r="O1236" s="3"/>
    </row>
    <row r="1237" spans="2:15" x14ac:dyDescent="0.25">
      <c r="B1237" s="6" t="s">
        <v>129</v>
      </c>
      <c r="C1237" s="3">
        <v>84.1875</v>
      </c>
      <c r="D1237" s="3">
        <v>10.34375</v>
      </c>
      <c r="E1237" s="3">
        <v>21</v>
      </c>
      <c r="F1237" s="3">
        <v>21.5</v>
      </c>
      <c r="G1237" s="3"/>
      <c r="H1237" s="3">
        <f t="shared" si="51"/>
        <v>44.09375</v>
      </c>
      <c r="I1237" s="3">
        <f t="shared" si="52"/>
        <v>40.09375</v>
      </c>
      <c r="J1237" s="2" t="s">
        <v>12</v>
      </c>
      <c r="K1237" s="6" t="s">
        <v>123</v>
      </c>
      <c r="L1237" s="6" t="s">
        <v>131</v>
      </c>
      <c r="M1237" s="6" t="s">
        <v>134</v>
      </c>
      <c r="N1237" s="3"/>
      <c r="O1237" s="3"/>
    </row>
    <row r="1238" spans="2:15" x14ac:dyDescent="0.25">
      <c r="B1238" s="6" t="s">
        <v>129</v>
      </c>
      <c r="C1238" s="3">
        <v>85.1875</v>
      </c>
      <c r="D1238" s="3">
        <v>10.34375</v>
      </c>
      <c r="E1238" s="3">
        <v>21.5</v>
      </c>
      <c r="F1238" s="3">
        <v>21.5</v>
      </c>
      <c r="G1238" s="3"/>
      <c r="H1238" s="3">
        <f t="shared" si="51"/>
        <v>45.09375</v>
      </c>
      <c r="I1238" s="3">
        <f t="shared" si="52"/>
        <v>40.09375</v>
      </c>
      <c r="J1238" s="2" t="s">
        <v>13</v>
      </c>
      <c r="K1238" s="6" t="s">
        <v>123</v>
      </c>
      <c r="L1238" s="6" t="s">
        <v>131</v>
      </c>
      <c r="M1238" s="6" t="s">
        <v>134</v>
      </c>
      <c r="N1238" s="3"/>
      <c r="O1238" s="3"/>
    </row>
    <row r="1239" spans="2:15" x14ac:dyDescent="0.25">
      <c r="B1239" s="6" t="s">
        <v>129</v>
      </c>
      <c r="C1239" s="3">
        <v>86.1875</v>
      </c>
      <c r="D1239" s="3">
        <v>10.34375</v>
      </c>
      <c r="E1239" s="3">
        <v>21.75</v>
      </c>
      <c r="F1239" s="3">
        <v>22</v>
      </c>
      <c r="G1239" s="3"/>
      <c r="H1239" s="3">
        <f t="shared" si="51"/>
        <v>46.09375</v>
      </c>
      <c r="I1239" s="3">
        <f t="shared" si="52"/>
        <v>40.09375</v>
      </c>
      <c r="J1239" s="2" t="s">
        <v>13</v>
      </c>
      <c r="K1239" s="6" t="s">
        <v>123</v>
      </c>
      <c r="L1239" s="6" t="s">
        <v>131</v>
      </c>
      <c r="M1239" s="6" t="s">
        <v>134</v>
      </c>
      <c r="N1239" s="3"/>
      <c r="O1239" s="3"/>
    </row>
    <row r="1240" spans="2:15" x14ac:dyDescent="0.25">
      <c r="B1240" s="6" t="s">
        <v>129</v>
      </c>
      <c r="C1240" s="3">
        <v>87.1875</v>
      </c>
      <c r="D1240" s="3">
        <v>10.34375</v>
      </c>
      <c r="E1240" s="3">
        <v>22</v>
      </c>
      <c r="F1240" s="3">
        <v>22.5</v>
      </c>
      <c r="G1240" s="3"/>
      <c r="H1240" s="3">
        <f t="shared" si="51"/>
        <v>47.09375</v>
      </c>
      <c r="I1240" s="3">
        <f t="shared" si="52"/>
        <v>40.09375</v>
      </c>
      <c r="J1240" s="2" t="s">
        <v>13</v>
      </c>
      <c r="K1240" s="6" t="s">
        <v>123</v>
      </c>
      <c r="L1240" s="6" t="s">
        <v>131</v>
      </c>
      <c r="M1240" s="6" t="s">
        <v>134</v>
      </c>
      <c r="N1240" s="3"/>
      <c r="O1240" s="3"/>
    </row>
    <row r="1241" spans="2:15" x14ac:dyDescent="0.25">
      <c r="B1241" s="6" t="s">
        <v>129</v>
      </c>
      <c r="C1241" s="3">
        <v>88.1875</v>
      </c>
      <c r="D1241" s="3">
        <v>10.34375</v>
      </c>
      <c r="E1241" s="3">
        <v>22.5</v>
      </c>
      <c r="F1241" s="3">
        <v>22.5</v>
      </c>
      <c r="G1241" s="3"/>
      <c r="H1241" s="3">
        <f t="shared" si="51"/>
        <v>48.09375</v>
      </c>
      <c r="I1241" s="3">
        <f t="shared" si="52"/>
        <v>40.09375</v>
      </c>
      <c r="J1241" s="2" t="s">
        <v>13</v>
      </c>
      <c r="K1241" s="6" t="s">
        <v>123</v>
      </c>
      <c r="L1241" s="6" t="s">
        <v>131</v>
      </c>
      <c r="M1241" s="6" t="s">
        <v>134</v>
      </c>
      <c r="N1241" s="3"/>
      <c r="O1241" s="3"/>
    </row>
    <row r="1242" spans="2:15" x14ac:dyDescent="0.25">
      <c r="B1242" s="6" t="s">
        <v>129</v>
      </c>
      <c r="C1242" s="3">
        <v>89.1875</v>
      </c>
      <c r="D1242" s="3">
        <v>10.34375</v>
      </c>
      <c r="E1242" s="3">
        <v>22.75</v>
      </c>
      <c r="F1242" s="3">
        <v>23</v>
      </c>
      <c r="G1242" s="3"/>
      <c r="H1242" s="3">
        <f t="shared" si="51"/>
        <v>49.09375</v>
      </c>
      <c r="I1242" s="3">
        <f t="shared" si="52"/>
        <v>40.09375</v>
      </c>
      <c r="J1242" s="2" t="s">
        <v>13</v>
      </c>
      <c r="K1242" s="6" t="s">
        <v>123</v>
      </c>
      <c r="L1242" s="6" t="s">
        <v>131</v>
      </c>
      <c r="M1242" s="6" t="s">
        <v>134</v>
      </c>
      <c r="N1242" s="3"/>
      <c r="O1242" s="3"/>
    </row>
    <row r="1243" spans="2:15" x14ac:dyDescent="0.25">
      <c r="B1243" s="6" t="s">
        <v>129</v>
      </c>
      <c r="C1243" s="3">
        <v>90.1875</v>
      </c>
      <c r="D1243" s="3">
        <v>10.34375</v>
      </c>
      <c r="E1243" s="3">
        <v>23</v>
      </c>
      <c r="F1243" s="3">
        <v>23.5</v>
      </c>
      <c r="G1243" s="3"/>
      <c r="H1243" s="3">
        <f t="shared" si="51"/>
        <v>50.09375</v>
      </c>
      <c r="I1243" s="3">
        <f t="shared" si="52"/>
        <v>40.09375</v>
      </c>
      <c r="J1243" s="2" t="s">
        <v>13</v>
      </c>
      <c r="K1243" s="6" t="s">
        <v>123</v>
      </c>
      <c r="L1243" s="6" t="s">
        <v>131</v>
      </c>
      <c r="M1243" s="6" t="s">
        <v>134</v>
      </c>
      <c r="N1243" s="3"/>
      <c r="O1243" s="3"/>
    </row>
    <row r="1244" spans="2:15" x14ac:dyDescent="0.25">
      <c r="B1244" s="6" t="s">
        <v>129</v>
      </c>
      <c r="C1244" s="3">
        <v>91.1875</v>
      </c>
      <c r="D1244" s="3">
        <v>10.34375</v>
      </c>
      <c r="E1244" s="3">
        <v>23.5</v>
      </c>
      <c r="F1244" s="3">
        <v>23.5</v>
      </c>
      <c r="G1244" s="3"/>
      <c r="H1244" s="3">
        <f t="shared" si="51"/>
        <v>51.09375</v>
      </c>
      <c r="I1244" s="3">
        <f t="shared" si="52"/>
        <v>40.09375</v>
      </c>
      <c r="J1244" s="2" t="s">
        <v>13</v>
      </c>
      <c r="K1244" s="6" t="s">
        <v>123</v>
      </c>
      <c r="L1244" s="6" t="s">
        <v>131</v>
      </c>
      <c r="M1244" s="6" t="s">
        <v>134</v>
      </c>
      <c r="N1244" s="3"/>
      <c r="O1244" s="3"/>
    </row>
    <row r="1245" spans="2:15" x14ac:dyDescent="0.25">
      <c r="B1245" s="6" t="s">
        <v>129</v>
      </c>
      <c r="C1245" s="3">
        <v>92.1875</v>
      </c>
      <c r="D1245" s="3">
        <v>10.34375</v>
      </c>
      <c r="E1245" s="3">
        <v>23.75</v>
      </c>
      <c r="F1245" s="3">
        <v>24</v>
      </c>
      <c r="G1245" s="3"/>
      <c r="H1245" s="3">
        <f t="shared" si="51"/>
        <v>52.09375</v>
      </c>
      <c r="I1245" s="3">
        <f t="shared" si="52"/>
        <v>40.09375</v>
      </c>
      <c r="J1245" s="2" t="s">
        <v>13</v>
      </c>
      <c r="K1245" s="6" t="s">
        <v>123</v>
      </c>
      <c r="L1245" s="6" t="s">
        <v>131</v>
      </c>
      <c r="M1245" s="6" t="s">
        <v>134</v>
      </c>
      <c r="N1245" s="3"/>
      <c r="O1245" s="3"/>
    </row>
    <row r="1246" spans="2:15" x14ac:dyDescent="0.25">
      <c r="B1246" s="6" t="s">
        <v>129</v>
      </c>
      <c r="C1246" s="3">
        <v>93.1875</v>
      </c>
      <c r="D1246" s="3">
        <v>10.34375</v>
      </c>
      <c r="E1246" s="3">
        <v>24</v>
      </c>
      <c r="F1246" s="3">
        <v>24.5</v>
      </c>
      <c r="G1246" s="3"/>
      <c r="H1246" s="3">
        <f t="shared" si="51"/>
        <v>53.09375</v>
      </c>
      <c r="I1246" s="3">
        <f t="shared" si="52"/>
        <v>40.09375</v>
      </c>
      <c r="J1246" s="2" t="s">
        <v>13</v>
      </c>
      <c r="K1246" s="6" t="s">
        <v>123</v>
      </c>
      <c r="L1246" s="6" t="s">
        <v>131</v>
      </c>
      <c r="M1246" s="6" t="s">
        <v>134</v>
      </c>
      <c r="N1246" s="3"/>
      <c r="O1246" s="3"/>
    </row>
    <row r="1247" spans="2:15" x14ac:dyDescent="0.25">
      <c r="B1247" s="6" t="s">
        <v>129</v>
      </c>
      <c r="C1247" s="3">
        <v>94.1875</v>
      </c>
      <c r="D1247" s="3">
        <v>10.34375</v>
      </c>
      <c r="E1247" s="3">
        <v>24.5</v>
      </c>
      <c r="F1247" s="3">
        <v>24.5</v>
      </c>
      <c r="G1247" s="3"/>
      <c r="H1247" s="3">
        <f t="shared" si="51"/>
        <v>54.09375</v>
      </c>
      <c r="I1247" s="3">
        <f t="shared" si="52"/>
        <v>40.09375</v>
      </c>
      <c r="J1247" s="2" t="s">
        <v>13</v>
      </c>
      <c r="K1247" s="6" t="s">
        <v>123</v>
      </c>
      <c r="L1247" s="6" t="s">
        <v>131</v>
      </c>
      <c r="M1247" s="6" t="s">
        <v>134</v>
      </c>
      <c r="N1247" s="3"/>
      <c r="O1247" s="3"/>
    </row>
    <row r="1248" spans="2:15" x14ac:dyDescent="0.25">
      <c r="B1248" s="6" t="s">
        <v>129</v>
      </c>
      <c r="C1248" s="3">
        <v>95.1875</v>
      </c>
      <c r="D1248" s="3">
        <v>10.34375</v>
      </c>
      <c r="E1248" s="3">
        <v>24.75</v>
      </c>
      <c r="F1248" s="3">
        <v>25</v>
      </c>
      <c r="G1248" s="3"/>
      <c r="H1248" s="3">
        <f t="shared" si="51"/>
        <v>55.09375</v>
      </c>
      <c r="I1248" s="3">
        <f t="shared" si="52"/>
        <v>40.09375</v>
      </c>
      <c r="J1248" s="2" t="s">
        <v>13</v>
      </c>
      <c r="K1248" s="6" t="s">
        <v>123</v>
      </c>
      <c r="L1248" s="6" t="s">
        <v>131</v>
      </c>
      <c r="M1248" s="6" t="s">
        <v>134</v>
      </c>
      <c r="N1248" s="3"/>
      <c r="O1248" s="3"/>
    </row>
    <row r="1249" spans="2:15" x14ac:dyDescent="0.25">
      <c r="B1249" s="6" t="s">
        <v>129</v>
      </c>
      <c r="C1249" s="3">
        <v>96.1875</v>
      </c>
      <c r="D1249" s="3">
        <v>10.34375</v>
      </c>
      <c r="E1249" s="3">
        <v>25</v>
      </c>
      <c r="F1249" s="3">
        <v>25.5</v>
      </c>
      <c r="G1249" s="3"/>
      <c r="H1249" s="3">
        <f t="shared" si="51"/>
        <v>56.09375</v>
      </c>
      <c r="I1249" s="3">
        <f t="shared" si="52"/>
        <v>40.09375</v>
      </c>
      <c r="J1249" s="2" t="s">
        <v>13</v>
      </c>
      <c r="K1249" s="6" t="s">
        <v>123</v>
      </c>
      <c r="L1249" s="6" t="s">
        <v>131</v>
      </c>
      <c r="M1249" s="6" t="s">
        <v>134</v>
      </c>
      <c r="N1249" s="3"/>
      <c r="O1249" s="3"/>
    </row>
    <row r="1250" spans="2:15" x14ac:dyDescent="0.25">
      <c r="B1250" s="6" t="s">
        <v>129</v>
      </c>
      <c r="C1250" s="3">
        <v>97.1875</v>
      </c>
      <c r="D1250" s="3">
        <v>10.34375</v>
      </c>
      <c r="E1250" s="3">
        <v>25.5</v>
      </c>
      <c r="F1250" s="3">
        <v>25.5</v>
      </c>
      <c r="G1250" s="3"/>
      <c r="H1250" s="3">
        <f t="shared" si="51"/>
        <v>57.09375</v>
      </c>
      <c r="I1250" s="3">
        <f t="shared" si="52"/>
        <v>40.09375</v>
      </c>
      <c r="J1250" s="2" t="s">
        <v>13</v>
      </c>
      <c r="K1250" s="6" t="s">
        <v>123</v>
      </c>
      <c r="L1250" s="6" t="s">
        <v>131</v>
      </c>
      <c r="M1250" s="6" t="s">
        <v>134</v>
      </c>
      <c r="N1250" s="3"/>
      <c r="O1250" s="3"/>
    </row>
    <row r="1251" spans="2:15" x14ac:dyDescent="0.25">
      <c r="B1251" s="6" t="s">
        <v>129</v>
      </c>
      <c r="C1251" s="3">
        <v>98.1875</v>
      </c>
      <c r="D1251" s="3">
        <v>10.34375</v>
      </c>
      <c r="E1251" s="3">
        <v>25.75</v>
      </c>
      <c r="F1251" s="3">
        <v>26</v>
      </c>
      <c r="G1251" s="3"/>
      <c r="H1251" s="3">
        <f t="shared" si="51"/>
        <v>58.09375</v>
      </c>
      <c r="I1251" s="3">
        <f t="shared" si="52"/>
        <v>40.09375</v>
      </c>
      <c r="J1251" s="2" t="s">
        <v>13</v>
      </c>
      <c r="K1251" s="6" t="s">
        <v>123</v>
      </c>
      <c r="L1251" s="6" t="s">
        <v>131</v>
      </c>
      <c r="M1251" s="6" t="s">
        <v>134</v>
      </c>
      <c r="N1251" s="3"/>
      <c r="O1251" s="3"/>
    </row>
    <row r="1252" spans="2:15" x14ac:dyDescent="0.25">
      <c r="B1252" s="6" t="s">
        <v>129</v>
      </c>
      <c r="C1252" s="3">
        <v>99.1875</v>
      </c>
      <c r="D1252" s="3">
        <v>10.34375</v>
      </c>
      <c r="E1252" s="3">
        <v>26</v>
      </c>
      <c r="F1252" s="3">
        <v>26.5</v>
      </c>
      <c r="G1252" s="3"/>
      <c r="H1252" s="3">
        <f t="shared" si="51"/>
        <v>59.09375</v>
      </c>
      <c r="I1252" s="3">
        <f t="shared" si="52"/>
        <v>40.09375</v>
      </c>
      <c r="J1252" s="2" t="s">
        <v>13</v>
      </c>
      <c r="K1252" s="6" t="s">
        <v>123</v>
      </c>
      <c r="L1252" s="6" t="s">
        <v>131</v>
      </c>
      <c r="M1252" s="6" t="s">
        <v>134</v>
      </c>
      <c r="N1252" s="3"/>
      <c r="O1252" s="3"/>
    </row>
    <row r="1253" spans="2:15" x14ac:dyDescent="0.25">
      <c r="B1253" s="6" t="s">
        <v>129</v>
      </c>
      <c r="C1253" s="3">
        <v>100.1875</v>
      </c>
      <c r="D1253" s="3">
        <v>10.34375</v>
      </c>
      <c r="E1253" s="3">
        <v>26.5</v>
      </c>
      <c r="F1253" s="3">
        <v>26.5</v>
      </c>
      <c r="G1253" s="3"/>
      <c r="H1253" s="3">
        <f t="shared" si="51"/>
        <v>60.09375</v>
      </c>
      <c r="I1253" s="3">
        <f t="shared" si="52"/>
        <v>40.09375</v>
      </c>
      <c r="J1253" s="2" t="s">
        <v>13</v>
      </c>
      <c r="K1253" s="6" t="s">
        <v>123</v>
      </c>
      <c r="L1253" s="6" t="s">
        <v>131</v>
      </c>
      <c r="M1253" s="6" t="s">
        <v>134</v>
      </c>
      <c r="N1253" s="3"/>
      <c r="O1253" s="3"/>
    </row>
    <row r="1254" spans="2:15" x14ac:dyDescent="0.25">
      <c r="B1254" s="6" t="s">
        <v>129</v>
      </c>
      <c r="C1254" s="3">
        <v>101.1875</v>
      </c>
      <c r="D1254" s="3">
        <v>10.34375</v>
      </c>
      <c r="E1254" s="3">
        <v>26.75</v>
      </c>
      <c r="F1254" s="3">
        <v>27</v>
      </c>
      <c r="G1254" s="3"/>
      <c r="H1254" s="3">
        <f t="shared" si="51"/>
        <v>61.09375</v>
      </c>
      <c r="I1254" s="3">
        <f t="shared" si="52"/>
        <v>40.09375</v>
      </c>
      <c r="J1254" s="2" t="s">
        <v>13</v>
      </c>
      <c r="K1254" s="6" t="s">
        <v>123</v>
      </c>
      <c r="L1254" s="6" t="s">
        <v>131</v>
      </c>
      <c r="M1254" s="6" t="s">
        <v>134</v>
      </c>
      <c r="N1254" s="3"/>
      <c r="O1254" s="3"/>
    </row>
    <row r="1255" spans="2:15" x14ac:dyDescent="0.25">
      <c r="B1255" s="6" t="s">
        <v>129</v>
      </c>
      <c r="C1255" s="3">
        <v>102.1875</v>
      </c>
      <c r="D1255" s="3">
        <v>10.34375</v>
      </c>
      <c r="E1255" s="3">
        <v>27</v>
      </c>
      <c r="F1255" s="3">
        <v>27.5</v>
      </c>
      <c r="G1255" s="3"/>
      <c r="H1255" s="3">
        <f t="shared" si="51"/>
        <v>62.09375</v>
      </c>
      <c r="I1255" s="3">
        <f t="shared" si="52"/>
        <v>40.09375</v>
      </c>
      <c r="J1255" s="2" t="s">
        <v>13</v>
      </c>
      <c r="K1255" s="6" t="s">
        <v>123</v>
      </c>
      <c r="L1255" s="6" t="s">
        <v>131</v>
      </c>
      <c r="M1255" s="6" t="s">
        <v>134</v>
      </c>
      <c r="N1255" s="3"/>
      <c r="O1255" s="3"/>
    </row>
    <row r="1256" spans="2:15" x14ac:dyDescent="0.25">
      <c r="B1256" s="6" t="s">
        <v>129</v>
      </c>
      <c r="C1256" s="3">
        <v>103.1875</v>
      </c>
      <c r="D1256" s="3">
        <v>10.34375</v>
      </c>
      <c r="E1256" s="3">
        <v>27.5</v>
      </c>
      <c r="F1256" s="3">
        <v>27.5</v>
      </c>
      <c r="G1256" s="3"/>
      <c r="H1256" s="3">
        <f t="shared" si="51"/>
        <v>63.09375</v>
      </c>
      <c r="I1256" s="3">
        <f t="shared" si="52"/>
        <v>40.09375</v>
      </c>
      <c r="J1256" s="2" t="s">
        <v>13</v>
      </c>
      <c r="K1256" s="6" t="s">
        <v>123</v>
      </c>
      <c r="L1256" s="6" t="s">
        <v>131</v>
      </c>
      <c r="M1256" s="6" t="s">
        <v>134</v>
      </c>
      <c r="N1256" s="3"/>
      <c r="O1256" s="3"/>
    </row>
    <row r="1257" spans="2:15" x14ac:dyDescent="0.25">
      <c r="B1257" s="6" t="s">
        <v>129</v>
      </c>
      <c r="C1257" s="3">
        <v>104.1875</v>
      </c>
      <c r="D1257" s="3">
        <v>10.34375</v>
      </c>
      <c r="E1257" s="3">
        <v>27.75</v>
      </c>
      <c r="F1257" s="3">
        <v>28</v>
      </c>
      <c r="G1257" s="3"/>
      <c r="H1257" s="3">
        <f t="shared" si="51"/>
        <v>64.09375</v>
      </c>
      <c r="I1257" s="3">
        <f t="shared" si="52"/>
        <v>40.09375</v>
      </c>
      <c r="J1257" s="2" t="s">
        <v>13</v>
      </c>
      <c r="K1257" s="6" t="s">
        <v>123</v>
      </c>
      <c r="L1257" s="6" t="s">
        <v>131</v>
      </c>
      <c r="M1257" s="6" t="s">
        <v>134</v>
      </c>
      <c r="N1257" s="3"/>
      <c r="O1257" s="3"/>
    </row>
    <row r="1258" spans="2:15" x14ac:dyDescent="0.25">
      <c r="B1258" s="6" t="s">
        <v>129</v>
      </c>
      <c r="C1258" s="3">
        <v>105.1875</v>
      </c>
      <c r="D1258" s="3">
        <v>10.34375</v>
      </c>
      <c r="E1258" s="3">
        <v>28</v>
      </c>
      <c r="F1258" s="3">
        <v>28.5</v>
      </c>
      <c r="G1258" s="3"/>
      <c r="H1258" s="3">
        <f t="shared" si="51"/>
        <v>65.09375</v>
      </c>
      <c r="I1258" s="3">
        <f t="shared" si="52"/>
        <v>40.09375</v>
      </c>
      <c r="J1258" s="2" t="s">
        <v>13</v>
      </c>
      <c r="K1258" s="6" t="s">
        <v>123</v>
      </c>
      <c r="L1258" s="6" t="s">
        <v>131</v>
      </c>
      <c r="M1258" s="6" t="s">
        <v>134</v>
      </c>
      <c r="N1258" s="3"/>
      <c r="O1258" s="3"/>
    </row>
    <row r="1259" spans="2:15" x14ac:dyDescent="0.25">
      <c r="B1259" s="6" t="s">
        <v>129</v>
      </c>
      <c r="C1259" s="3">
        <v>106.1875</v>
      </c>
      <c r="D1259" s="3">
        <v>10.34375</v>
      </c>
      <c r="E1259" s="3">
        <v>28.5</v>
      </c>
      <c r="F1259" s="3">
        <v>28.5</v>
      </c>
      <c r="G1259" s="3"/>
      <c r="H1259" s="3">
        <f t="shared" si="51"/>
        <v>66.09375</v>
      </c>
      <c r="I1259" s="3">
        <f t="shared" si="52"/>
        <v>40.09375</v>
      </c>
      <c r="J1259" s="2" t="s">
        <v>13</v>
      </c>
      <c r="K1259" s="6" t="s">
        <v>123</v>
      </c>
      <c r="L1259" s="6" t="s">
        <v>131</v>
      </c>
      <c r="M1259" s="6" t="s">
        <v>134</v>
      </c>
      <c r="N1259" s="3"/>
      <c r="O1259" s="3"/>
    </row>
    <row r="1260" spans="2:15" x14ac:dyDescent="0.25">
      <c r="B1260" s="6" t="s">
        <v>129</v>
      </c>
      <c r="C1260" s="3">
        <v>107.1875</v>
      </c>
      <c r="D1260" s="3">
        <v>10.34375</v>
      </c>
      <c r="E1260" s="3">
        <v>28.75</v>
      </c>
      <c r="F1260" s="3">
        <v>29</v>
      </c>
      <c r="G1260" s="3"/>
      <c r="H1260" s="3">
        <f t="shared" si="51"/>
        <v>67.09375</v>
      </c>
      <c r="I1260" s="3">
        <f t="shared" si="52"/>
        <v>40.09375</v>
      </c>
      <c r="J1260" s="2" t="s">
        <v>13</v>
      </c>
      <c r="K1260" s="6" t="s">
        <v>123</v>
      </c>
      <c r="L1260" s="6" t="s">
        <v>131</v>
      </c>
      <c r="M1260" s="6" t="s">
        <v>134</v>
      </c>
      <c r="N1260" s="3"/>
      <c r="O1260" s="3"/>
    </row>
    <row r="1261" spans="2:15" x14ac:dyDescent="0.25">
      <c r="B1261" s="6" t="s">
        <v>129</v>
      </c>
      <c r="C1261" s="3">
        <v>108.1875</v>
      </c>
      <c r="D1261" s="3">
        <v>10.34375</v>
      </c>
      <c r="E1261" s="3">
        <v>29</v>
      </c>
      <c r="F1261" s="3">
        <v>29.5</v>
      </c>
      <c r="G1261" s="3"/>
      <c r="H1261" s="3">
        <f t="shared" si="51"/>
        <v>68.09375</v>
      </c>
      <c r="I1261" s="3">
        <f t="shared" si="52"/>
        <v>40.09375</v>
      </c>
      <c r="J1261" s="2" t="s">
        <v>13</v>
      </c>
      <c r="K1261" s="6" t="s">
        <v>123</v>
      </c>
      <c r="L1261" s="6" t="s">
        <v>131</v>
      </c>
      <c r="M1261" s="6" t="s">
        <v>134</v>
      </c>
      <c r="N1261" s="3"/>
      <c r="O1261" s="3"/>
    </row>
    <row r="1262" spans="2:15" x14ac:dyDescent="0.25">
      <c r="B1262" s="6" t="s">
        <v>129</v>
      </c>
      <c r="C1262" s="3">
        <v>109.1875</v>
      </c>
      <c r="D1262" s="3">
        <v>10.34375</v>
      </c>
      <c r="E1262" s="3">
        <v>29.5</v>
      </c>
      <c r="F1262" s="3">
        <v>29.5</v>
      </c>
      <c r="G1262" s="3"/>
      <c r="H1262" s="3">
        <f t="shared" si="51"/>
        <v>69.09375</v>
      </c>
      <c r="I1262" s="3">
        <f t="shared" si="52"/>
        <v>40.09375</v>
      </c>
      <c r="J1262" s="2" t="s">
        <v>13</v>
      </c>
      <c r="K1262" s="6" t="s">
        <v>123</v>
      </c>
      <c r="L1262" s="6" t="s">
        <v>131</v>
      </c>
      <c r="M1262" s="6" t="s">
        <v>134</v>
      </c>
      <c r="N1262" s="3"/>
      <c r="O1262" s="3"/>
    </row>
    <row r="1263" spans="2:15" x14ac:dyDescent="0.25">
      <c r="B1263" s="6" t="s">
        <v>129</v>
      </c>
      <c r="C1263" s="3">
        <v>110.1875</v>
      </c>
      <c r="D1263" s="3">
        <v>10.34375</v>
      </c>
      <c r="E1263" s="3">
        <v>29.75</v>
      </c>
      <c r="F1263" s="3">
        <v>30</v>
      </c>
      <c r="G1263" s="3"/>
      <c r="H1263" s="3">
        <f t="shared" si="51"/>
        <v>70.09375</v>
      </c>
      <c r="I1263" s="3">
        <f t="shared" si="52"/>
        <v>40.09375</v>
      </c>
      <c r="J1263" s="2" t="s">
        <v>13</v>
      </c>
      <c r="K1263" s="6" t="s">
        <v>123</v>
      </c>
      <c r="L1263" s="6" t="s">
        <v>131</v>
      </c>
      <c r="M1263" s="6" t="s">
        <v>134</v>
      </c>
      <c r="N1263" s="3"/>
      <c r="O1263" s="3"/>
    </row>
    <row r="1264" spans="2:15" x14ac:dyDescent="0.25">
      <c r="B1264" s="6" t="s">
        <v>129</v>
      </c>
      <c r="C1264" s="3">
        <v>111.1875</v>
      </c>
      <c r="D1264" s="3">
        <v>10.34375</v>
      </c>
      <c r="E1264" s="3">
        <v>30</v>
      </c>
      <c r="F1264" s="3">
        <v>30.5</v>
      </c>
      <c r="G1264" s="3"/>
      <c r="H1264" s="3">
        <f t="shared" si="51"/>
        <v>71.09375</v>
      </c>
      <c r="I1264" s="3">
        <f t="shared" si="52"/>
        <v>40.09375</v>
      </c>
      <c r="J1264" s="2" t="s">
        <v>13</v>
      </c>
      <c r="K1264" s="6" t="s">
        <v>123</v>
      </c>
      <c r="L1264" s="6" t="s">
        <v>131</v>
      </c>
      <c r="M1264" s="6" t="s">
        <v>134</v>
      </c>
      <c r="N1264" s="3"/>
      <c r="O1264" s="3"/>
    </row>
    <row r="1265" spans="2:15" x14ac:dyDescent="0.25">
      <c r="B1265" s="6" t="s">
        <v>129</v>
      </c>
      <c r="C1265" s="3">
        <v>112.1875</v>
      </c>
      <c r="D1265" s="3">
        <v>10.34375</v>
      </c>
      <c r="E1265" s="3">
        <v>30.5</v>
      </c>
      <c r="F1265" s="3">
        <v>30.5</v>
      </c>
      <c r="G1265" s="3"/>
      <c r="H1265" s="3">
        <f t="shared" si="51"/>
        <v>72.09375</v>
      </c>
      <c r="I1265" s="3">
        <f t="shared" si="52"/>
        <v>40.09375</v>
      </c>
      <c r="J1265" s="2" t="s">
        <v>13</v>
      </c>
      <c r="K1265" s="6" t="s">
        <v>123</v>
      </c>
      <c r="L1265" s="6" t="s">
        <v>131</v>
      </c>
      <c r="M1265" s="6" t="s">
        <v>134</v>
      </c>
      <c r="N1265" s="3"/>
      <c r="O1265" s="3"/>
    </row>
    <row r="1266" spans="2:15" x14ac:dyDescent="0.25">
      <c r="B1266" s="6" t="s">
        <v>129</v>
      </c>
      <c r="C1266" s="3">
        <v>113.1875</v>
      </c>
      <c r="D1266" s="3">
        <v>10.34375</v>
      </c>
      <c r="E1266" s="3">
        <v>30.75</v>
      </c>
      <c r="F1266" s="3">
        <v>31</v>
      </c>
      <c r="G1266" s="3"/>
      <c r="H1266" s="3">
        <f t="shared" si="51"/>
        <v>73.09375</v>
      </c>
      <c r="I1266" s="3">
        <f t="shared" si="52"/>
        <v>40.09375</v>
      </c>
      <c r="J1266" s="2" t="s">
        <v>13</v>
      </c>
      <c r="K1266" s="6" t="s">
        <v>123</v>
      </c>
      <c r="L1266" s="6" t="s">
        <v>131</v>
      </c>
      <c r="M1266" s="6" t="s">
        <v>134</v>
      </c>
      <c r="N1266" s="3"/>
      <c r="O1266" s="3"/>
    </row>
    <row r="1267" spans="2:15" x14ac:dyDescent="0.25">
      <c r="B1267" s="6" t="s">
        <v>129</v>
      </c>
      <c r="C1267" s="3">
        <v>114.1875</v>
      </c>
      <c r="D1267" s="3">
        <v>10.34375</v>
      </c>
      <c r="E1267" s="3">
        <v>31</v>
      </c>
      <c r="F1267" s="3">
        <v>31.5</v>
      </c>
      <c r="G1267" s="3"/>
      <c r="H1267" s="3">
        <f t="shared" si="51"/>
        <v>74.09375</v>
      </c>
      <c r="I1267" s="3">
        <f t="shared" si="52"/>
        <v>40.09375</v>
      </c>
      <c r="J1267" s="2" t="s">
        <v>13</v>
      </c>
      <c r="K1267" s="6" t="s">
        <v>123</v>
      </c>
      <c r="L1267" s="6" t="s">
        <v>131</v>
      </c>
      <c r="M1267" s="6" t="s">
        <v>134</v>
      </c>
      <c r="N1267" s="3"/>
      <c r="O1267" s="3"/>
    </row>
    <row r="1268" spans="2:15" x14ac:dyDescent="0.25">
      <c r="B1268" s="6" t="s">
        <v>129</v>
      </c>
      <c r="C1268" s="3">
        <v>115.1875</v>
      </c>
      <c r="D1268" s="3">
        <v>10.34375</v>
      </c>
      <c r="E1268" s="3">
        <v>31.5</v>
      </c>
      <c r="F1268" s="3">
        <v>31.5</v>
      </c>
      <c r="G1268" s="3"/>
      <c r="H1268" s="3">
        <f t="shared" si="51"/>
        <v>75.09375</v>
      </c>
      <c r="I1268" s="3">
        <f t="shared" si="52"/>
        <v>40.09375</v>
      </c>
      <c r="J1268" s="2" t="s">
        <v>13</v>
      </c>
      <c r="K1268" s="6" t="s">
        <v>123</v>
      </c>
      <c r="L1268" s="6" t="s">
        <v>131</v>
      </c>
      <c r="M1268" s="6" t="s">
        <v>134</v>
      </c>
      <c r="N1268" s="3"/>
      <c r="O1268" s="3"/>
    </row>
    <row r="1269" spans="2:15" x14ac:dyDescent="0.25">
      <c r="B1269" s="6" t="s">
        <v>129</v>
      </c>
      <c r="C1269" s="3">
        <v>116.1875</v>
      </c>
      <c r="D1269" s="3">
        <v>10.34375</v>
      </c>
      <c r="E1269" s="3">
        <v>31.75</v>
      </c>
      <c r="F1269" s="3">
        <v>32</v>
      </c>
      <c r="G1269" s="3"/>
      <c r="H1269" s="3">
        <f t="shared" si="51"/>
        <v>76.09375</v>
      </c>
      <c r="I1269" s="3">
        <f t="shared" si="52"/>
        <v>40.09375</v>
      </c>
      <c r="J1269" s="2" t="s">
        <v>13</v>
      </c>
      <c r="K1269" s="6" t="s">
        <v>123</v>
      </c>
      <c r="L1269" s="6" t="s">
        <v>131</v>
      </c>
      <c r="M1269" s="6" t="s">
        <v>134</v>
      </c>
      <c r="N1269" s="3"/>
      <c r="O1269" s="3"/>
    </row>
    <row r="1270" spans="2:15" x14ac:dyDescent="0.25">
      <c r="B1270" s="6" t="s">
        <v>129</v>
      </c>
      <c r="C1270" s="3">
        <v>117.1875</v>
      </c>
      <c r="D1270" s="3">
        <v>10.34375</v>
      </c>
      <c r="E1270" s="3">
        <v>32</v>
      </c>
      <c r="F1270" s="3">
        <v>32.5</v>
      </c>
      <c r="G1270" s="3"/>
      <c r="H1270" s="3">
        <f t="shared" si="51"/>
        <v>77.09375</v>
      </c>
      <c r="I1270" s="3">
        <f t="shared" si="52"/>
        <v>40.09375</v>
      </c>
      <c r="J1270" s="2" t="s">
        <v>13</v>
      </c>
      <c r="K1270" s="6" t="s">
        <v>123</v>
      </c>
      <c r="L1270" s="6" t="s">
        <v>131</v>
      </c>
      <c r="M1270" s="6" t="s">
        <v>134</v>
      </c>
      <c r="N1270" s="3"/>
      <c r="O1270" s="3"/>
    </row>
    <row r="1271" spans="2:15" x14ac:dyDescent="0.25">
      <c r="B1271" s="6" t="s">
        <v>129</v>
      </c>
      <c r="C1271" s="3">
        <v>118.1875</v>
      </c>
      <c r="D1271" s="3">
        <v>10.34375</v>
      </c>
      <c r="E1271" s="3">
        <v>32.5</v>
      </c>
      <c r="F1271" s="3">
        <v>32.5</v>
      </c>
      <c r="G1271" s="3"/>
      <c r="H1271" s="3">
        <f t="shared" si="51"/>
        <v>78.09375</v>
      </c>
      <c r="I1271" s="3">
        <f t="shared" si="52"/>
        <v>40.09375</v>
      </c>
      <c r="J1271" s="2" t="s">
        <v>13</v>
      </c>
      <c r="K1271" s="6" t="s">
        <v>123</v>
      </c>
      <c r="L1271" s="6" t="s">
        <v>131</v>
      </c>
      <c r="M1271" s="6" t="s">
        <v>134</v>
      </c>
      <c r="N1271" s="3"/>
      <c r="O1271" s="3"/>
    </row>
    <row r="1272" spans="2:15" x14ac:dyDescent="0.25">
      <c r="B1272" s="6" t="s">
        <v>129</v>
      </c>
      <c r="C1272" s="3">
        <v>119.1875</v>
      </c>
      <c r="D1272" s="3">
        <v>10.34375</v>
      </c>
      <c r="E1272" s="3">
        <v>32.75</v>
      </c>
      <c r="F1272" s="3">
        <v>33</v>
      </c>
      <c r="G1272" s="3"/>
      <c r="H1272" s="3">
        <f t="shared" si="51"/>
        <v>79.09375</v>
      </c>
      <c r="I1272" s="3">
        <f t="shared" si="52"/>
        <v>40.09375</v>
      </c>
      <c r="J1272" s="2" t="s">
        <v>13</v>
      </c>
      <c r="K1272" s="6" t="s">
        <v>123</v>
      </c>
      <c r="L1272" s="6" t="s">
        <v>131</v>
      </c>
      <c r="M1272" s="6" t="s">
        <v>134</v>
      </c>
      <c r="N1272" s="3"/>
      <c r="O1272" s="3"/>
    </row>
    <row r="1273" spans="2:15" x14ac:dyDescent="0.25">
      <c r="B1273" s="6" t="s">
        <v>129</v>
      </c>
      <c r="C1273" s="3">
        <v>120.1875</v>
      </c>
      <c r="D1273" s="3">
        <v>10.34375</v>
      </c>
      <c r="E1273" s="3">
        <v>33</v>
      </c>
      <c r="F1273" s="3">
        <v>33.5</v>
      </c>
      <c r="G1273" s="3"/>
      <c r="H1273" s="3">
        <f t="shared" si="51"/>
        <v>80.09375</v>
      </c>
      <c r="I1273" s="3">
        <f t="shared" si="52"/>
        <v>40.09375</v>
      </c>
      <c r="J1273" s="2" t="s">
        <v>13</v>
      </c>
      <c r="K1273" s="6" t="s">
        <v>123</v>
      </c>
      <c r="L1273" s="6" t="s">
        <v>131</v>
      </c>
      <c r="M1273" s="6" t="s">
        <v>134</v>
      </c>
      <c r="N1273" s="3"/>
      <c r="O1273" s="3"/>
    </row>
    <row r="1274" spans="2:15" x14ac:dyDescent="0.25">
      <c r="B1274" s="6">
        <v>445</v>
      </c>
      <c r="C1274" s="3">
        <v>72.1875</v>
      </c>
      <c r="D1274" s="3">
        <v>10.59375</v>
      </c>
      <c r="E1274" s="3">
        <v>17</v>
      </c>
      <c r="F1274" s="3">
        <v>17</v>
      </c>
      <c r="G1274" s="3">
        <f>(2*D1274)+F1274+(2*E1274)</f>
        <v>72.1875</v>
      </c>
      <c r="H1274" s="3">
        <f t="shared" si="45"/>
        <v>32.09375</v>
      </c>
      <c r="I1274" s="3">
        <f t="shared" si="50"/>
        <v>40.09375</v>
      </c>
      <c r="J1274" s="2" t="s">
        <v>13</v>
      </c>
      <c r="K1274" s="6" t="s">
        <v>124</v>
      </c>
      <c r="L1274" s="6" t="s">
        <v>133</v>
      </c>
      <c r="M1274" s="6" t="s">
        <v>134</v>
      </c>
      <c r="N1274" s="3"/>
      <c r="O1274" s="3"/>
    </row>
    <row r="1275" spans="2:15" x14ac:dyDescent="0.25">
      <c r="B1275" s="6">
        <v>445</v>
      </c>
      <c r="C1275" s="3">
        <v>73.1875</v>
      </c>
      <c r="D1275" s="3">
        <v>10.59375</v>
      </c>
      <c r="E1275" s="3">
        <v>17.25</v>
      </c>
      <c r="F1275" s="3">
        <v>17.5</v>
      </c>
      <c r="G1275" s="3">
        <f t="shared" ref="G1275:G1387" si="53">(2*D1275)+F1275+(2*E1275)</f>
        <v>73.1875</v>
      </c>
      <c r="H1275" s="3">
        <f t="shared" si="45"/>
        <v>33.09375</v>
      </c>
      <c r="I1275" s="3">
        <f t="shared" si="50"/>
        <v>40.09375</v>
      </c>
      <c r="J1275" s="2" t="s">
        <v>13</v>
      </c>
      <c r="K1275" s="6" t="s">
        <v>124</v>
      </c>
      <c r="L1275" s="6" t="s">
        <v>133</v>
      </c>
      <c r="M1275" s="6" t="s">
        <v>134</v>
      </c>
      <c r="N1275" s="3"/>
      <c r="O1275" s="3"/>
    </row>
    <row r="1276" spans="2:15" x14ac:dyDescent="0.25">
      <c r="B1276" s="6">
        <v>445</v>
      </c>
      <c r="C1276" s="3">
        <v>74.1875</v>
      </c>
      <c r="D1276" s="3">
        <v>10.59375</v>
      </c>
      <c r="E1276" s="3">
        <v>17.5</v>
      </c>
      <c r="F1276" s="3">
        <v>18</v>
      </c>
      <c r="G1276" s="3">
        <f t="shared" si="53"/>
        <v>74.1875</v>
      </c>
      <c r="H1276" s="3">
        <f t="shared" si="45"/>
        <v>34.09375</v>
      </c>
      <c r="I1276" s="3">
        <f t="shared" si="50"/>
        <v>40.09375</v>
      </c>
      <c r="J1276" s="2" t="s">
        <v>13</v>
      </c>
      <c r="K1276" s="6" t="s">
        <v>124</v>
      </c>
      <c r="L1276" s="6" t="s">
        <v>133</v>
      </c>
      <c r="M1276" s="6" t="s">
        <v>134</v>
      </c>
      <c r="N1276" s="3"/>
      <c r="O1276" s="3"/>
    </row>
    <row r="1277" spans="2:15" x14ac:dyDescent="0.25">
      <c r="B1277" s="6">
        <v>445</v>
      </c>
      <c r="C1277" s="3">
        <v>75.1875</v>
      </c>
      <c r="D1277" s="3">
        <v>10.59375</v>
      </c>
      <c r="E1277" s="3">
        <v>18</v>
      </c>
      <c r="F1277" s="3">
        <v>18</v>
      </c>
      <c r="G1277" s="3">
        <f t="shared" si="53"/>
        <v>75.1875</v>
      </c>
      <c r="H1277" s="3">
        <f t="shared" si="45"/>
        <v>35.09375</v>
      </c>
      <c r="I1277" s="3">
        <f t="shared" si="50"/>
        <v>40.09375</v>
      </c>
      <c r="J1277" s="2" t="s">
        <v>13</v>
      </c>
      <c r="K1277" s="6" t="s">
        <v>124</v>
      </c>
      <c r="L1277" s="6" t="s">
        <v>133</v>
      </c>
      <c r="M1277" s="6" t="s">
        <v>134</v>
      </c>
      <c r="N1277" s="3"/>
      <c r="O1277" s="3"/>
    </row>
    <row r="1278" spans="2:15" x14ac:dyDescent="0.25">
      <c r="B1278" s="6">
        <v>445</v>
      </c>
      <c r="C1278" s="3">
        <v>76.1875</v>
      </c>
      <c r="D1278" s="3">
        <v>10.59375</v>
      </c>
      <c r="E1278" s="3">
        <v>18.25</v>
      </c>
      <c r="F1278" s="3">
        <v>18.5</v>
      </c>
      <c r="G1278" s="3">
        <f t="shared" si="53"/>
        <v>76.1875</v>
      </c>
      <c r="H1278" s="3">
        <f t="shared" si="45"/>
        <v>36.09375</v>
      </c>
      <c r="I1278" s="3">
        <f t="shared" si="50"/>
        <v>40.09375</v>
      </c>
      <c r="J1278" s="2" t="s">
        <v>13</v>
      </c>
      <c r="K1278" s="6" t="s">
        <v>124</v>
      </c>
      <c r="L1278" s="6" t="s">
        <v>133</v>
      </c>
      <c r="M1278" s="6" t="s">
        <v>134</v>
      </c>
      <c r="N1278" s="3"/>
      <c r="O1278" s="3"/>
    </row>
    <row r="1279" spans="2:15" x14ac:dyDescent="0.25">
      <c r="B1279" s="6">
        <v>445</v>
      </c>
      <c r="C1279" s="3">
        <v>77.1875</v>
      </c>
      <c r="D1279" s="3">
        <v>10.59375</v>
      </c>
      <c r="E1279" s="3">
        <v>18.5</v>
      </c>
      <c r="F1279" s="3">
        <v>19</v>
      </c>
      <c r="G1279" s="3">
        <f t="shared" si="53"/>
        <v>77.1875</v>
      </c>
      <c r="H1279" s="3">
        <f t="shared" si="45"/>
        <v>37.09375</v>
      </c>
      <c r="I1279" s="3">
        <f t="shared" si="50"/>
        <v>40.09375</v>
      </c>
      <c r="J1279" s="2" t="s">
        <v>13</v>
      </c>
      <c r="K1279" s="6" t="s">
        <v>124</v>
      </c>
      <c r="L1279" s="6" t="s">
        <v>133</v>
      </c>
      <c r="M1279" s="6" t="s">
        <v>134</v>
      </c>
      <c r="N1279" s="3"/>
      <c r="O1279" s="3"/>
    </row>
    <row r="1280" spans="2:15" x14ac:dyDescent="0.25">
      <c r="B1280" s="6">
        <v>445</v>
      </c>
      <c r="C1280" s="3">
        <v>78.1875</v>
      </c>
      <c r="D1280" s="3">
        <v>10.59375</v>
      </c>
      <c r="E1280" s="3">
        <v>19</v>
      </c>
      <c r="F1280" s="3">
        <v>19</v>
      </c>
      <c r="G1280" s="3">
        <f t="shared" si="53"/>
        <v>78.1875</v>
      </c>
      <c r="H1280" s="3">
        <f t="shared" si="45"/>
        <v>38.09375</v>
      </c>
      <c r="I1280" s="3">
        <f t="shared" si="50"/>
        <v>40.09375</v>
      </c>
      <c r="J1280" s="2" t="s">
        <v>13</v>
      </c>
      <c r="K1280" s="6" t="s">
        <v>124</v>
      </c>
      <c r="L1280" s="6" t="s">
        <v>133</v>
      </c>
      <c r="M1280" s="6" t="s">
        <v>134</v>
      </c>
      <c r="N1280" s="3"/>
      <c r="O1280" s="3"/>
    </row>
    <row r="1281" spans="2:15" x14ac:dyDescent="0.25">
      <c r="B1281" s="6">
        <v>445</v>
      </c>
      <c r="C1281" s="3">
        <v>79.1875</v>
      </c>
      <c r="D1281" s="3">
        <v>10.59375</v>
      </c>
      <c r="E1281" s="3">
        <v>19.25</v>
      </c>
      <c r="F1281" s="3">
        <v>19.5</v>
      </c>
      <c r="G1281" s="3">
        <f t="shared" si="53"/>
        <v>79.1875</v>
      </c>
      <c r="H1281" s="3">
        <f t="shared" si="45"/>
        <v>39.09375</v>
      </c>
      <c r="I1281" s="3">
        <f t="shared" si="50"/>
        <v>40.09375</v>
      </c>
      <c r="J1281" s="2" t="s">
        <v>13</v>
      </c>
      <c r="K1281" s="6" t="s">
        <v>124</v>
      </c>
      <c r="L1281" s="6" t="s">
        <v>133</v>
      </c>
      <c r="M1281" s="6" t="s">
        <v>134</v>
      </c>
      <c r="N1281" s="3"/>
      <c r="O1281" s="3"/>
    </row>
    <row r="1282" spans="2:15" x14ac:dyDescent="0.25">
      <c r="B1282" s="6">
        <v>445</v>
      </c>
      <c r="C1282" s="3">
        <v>80.1875</v>
      </c>
      <c r="D1282" s="3">
        <v>10.59375</v>
      </c>
      <c r="E1282" s="3">
        <v>19.5</v>
      </c>
      <c r="F1282" s="3">
        <v>20</v>
      </c>
      <c r="G1282" s="3">
        <f t="shared" si="53"/>
        <v>80.1875</v>
      </c>
      <c r="H1282" s="3">
        <f t="shared" si="45"/>
        <v>40.09375</v>
      </c>
      <c r="I1282" s="3">
        <f t="shared" si="50"/>
        <v>40.09375</v>
      </c>
      <c r="J1282" s="2" t="s">
        <v>12</v>
      </c>
      <c r="K1282" s="6" t="s">
        <v>124</v>
      </c>
      <c r="L1282" s="6" t="s">
        <v>133</v>
      </c>
      <c r="M1282" s="6" t="s">
        <v>134</v>
      </c>
      <c r="N1282" s="3"/>
      <c r="O1282" s="3"/>
    </row>
    <row r="1283" spans="2:15" x14ac:dyDescent="0.25">
      <c r="B1283" s="6">
        <v>445</v>
      </c>
      <c r="C1283" s="3">
        <v>81.1875</v>
      </c>
      <c r="D1283" s="3">
        <v>10.59375</v>
      </c>
      <c r="E1283" s="3">
        <v>20</v>
      </c>
      <c r="F1283" s="3">
        <v>20</v>
      </c>
      <c r="G1283" s="3">
        <f t="shared" si="53"/>
        <v>81.1875</v>
      </c>
      <c r="H1283" s="3">
        <f t="shared" si="45"/>
        <v>41.09375</v>
      </c>
      <c r="I1283" s="3">
        <f t="shared" si="50"/>
        <v>40.09375</v>
      </c>
      <c r="J1283" s="2" t="s">
        <v>12</v>
      </c>
      <c r="K1283" s="6" t="s">
        <v>124</v>
      </c>
      <c r="L1283" s="6" t="s">
        <v>133</v>
      </c>
      <c r="M1283" s="6" t="s">
        <v>134</v>
      </c>
      <c r="N1283" s="3"/>
      <c r="O1283" s="3"/>
    </row>
    <row r="1284" spans="2:15" x14ac:dyDescent="0.25">
      <c r="B1284" s="6">
        <v>445</v>
      </c>
      <c r="C1284" s="3">
        <v>82.1875</v>
      </c>
      <c r="D1284" s="3">
        <v>10.59375</v>
      </c>
      <c r="E1284" s="3">
        <v>20.25</v>
      </c>
      <c r="F1284" s="3">
        <v>20.5</v>
      </c>
      <c r="G1284" s="3">
        <f t="shared" si="53"/>
        <v>82.1875</v>
      </c>
      <c r="H1284" s="3">
        <f t="shared" si="45"/>
        <v>42.09375</v>
      </c>
      <c r="I1284" s="3">
        <f t="shared" si="50"/>
        <v>40.09375</v>
      </c>
      <c r="J1284" s="2" t="s">
        <v>13</v>
      </c>
      <c r="K1284" s="6" t="s">
        <v>124</v>
      </c>
      <c r="L1284" s="6" t="s">
        <v>133</v>
      </c>
      <c r="M1284" s="6" t="s">
        <v>134</v>
      </c>
      <c r="N1284" s="3"/>
      <c r="O1284" s="3"/>
    </row>
    <row r="1285" spans="2:15" x14ac:dyDescent="0.25">
      <c r="B1285" s="6">
        <v>445</v>
      </c>
      <c r="C1285" s="3">
        <v>83.1875</v>
      </c>
      <c r="D1285" s="3">
        <v>10.59375</v>
      </c>
      <c r="E1285" s="3">
        <v>20.5</v>
      </c>
      <c r="F1285" s="3">
        <v>21</v>
      </c>
      <c r="G1285" s="3">
        <f t="shared" si="53"/>
        <v>83.1875</v>
      </c>
      <c r="H1285" s="3">
        <f t="shared" si="45"/>
        <v>43.09375</v>
      </c>
      <c r="I1285" s="3">
        <f t="shared" si="50"/>
        <v>40.09375</v>
      </c>
      <c r="J1285" s="2" t="s">
        <v>13</v>
      </c>
      <c r="K1285" s="6" t="s">
        <v>124</v>
      </c>
      <c r="L1285" s="6" t="s">
        <v>133</v>
      </c>
      <c r="M1285" s="6" t="s">
        <v>134</v>
      </c>
      <c r="N1285" s="3"/>
      <c r="O1285" s="3"/>
    </row>
    <row r="1286" spans="2:15" x14ac:dyDescent="0.25">
      <c r="B1286" s="6">
        <v>445</v>
      </c>
      <c r="C1286" s="3">
        <v>84.1875</v>
      </c>
      <c r="D1286" s="3">
        <v>10.59375</v>
      </c>
      <c r="E1286" s="3">
        <v>21</v>
      </c>
      <c r="F1286" s="3">
        <v>21</v>
      </c>
      <c r="G1286" s="3">
        <f t="shared" si="53"/>
        <v>84.1875</v>
      </c>
      <c r="H1286" s="3">
        <f t="shared" si="45"/>
        <v>44.09375</v>
      </c>
      <c r="I1286" s="3">
        <f t="shared" si="50"/>
        <v>40.09375</v>
      </c>
      <c r="J1286" s="2" t="s">
        <v>12</v>
      </c>
      <c r="K1286" s="6" t="s">
        <v>124</v>
      </c>
      <c r="L1286" s="6" t="s">
        <v>133</v>
      </c>
      <c r="M1286" s="6" t="s">
        <v>134</v>
      </c>
      <c r="N1286" s="3"/>
      <c r="O1286" s="3"/>
    </row>
    <row r="1287" spans="2:15" x14ac:dyDescent="0.25">
      <c r="B1287" s="6">
        <v>445</v>
      </c>
      <c r="C1287" s="3">
        <v>85.1875</v>
      </c>
      <c r="D1287" s="3">
        <v>10.59375</v>
      </c>
      <c r="E1287" s="3">
        <v>21.25</v>
      </c>
      <c r="F1287" s="3">
        <v>21.5</v>
      </c>
      <c r="G1287" s="3">
        <f t="shared" si="53"/>
        <v>85.1875</v>
      </c>
      <c r="H1287" s="3">
        <f t="shared" ref="H1287:H1399" si="54">C1287-40.09375</f>
        <v>45.09375</v>
      </c>
      <c r="I1287" s="3">
        <f t="shared" si="50"/>
        <v>40.09375</v>
      </c>
      <c r="J1287" s="2" t="s">
        <v>13</v>
      </c>
      <c r="K1287" s="6" t="s">
        <v>124</v>
      </c>
      <c r="L1287" s="6" t="s">
        <v>133</v>
      </c>
      <c r="M1287" s="6" t="s">
        <v>134</v>
      </c>
      <c r="N1287" s="3"/>
      <c r="O1287" s="3"/>
    </row>
    <row r="1288" spans="2:15" x14ac:dyDescent="0.25">
      <c r="B1288" s="6">
        <v>445</v>
      </c>
      <c r="C1288" s="3">
        <v>86.1875</v>
      </c>
      <c r="D1288" s="3">
        <v>10.59375</v>
      </c>
      <c r="E1288" s="3">
        <v>21.5</v>
      </c>
      <c r="F1288" s="3">
        <v>22</v>
      </c>
      <c r="G1288" s="3">
        <f t="shared" si="53"/>
        <v>86.1875</v>
      </c>
      <c r="H1288" s="3">
        <f t="shared" si="54"/>
        <v>46.09375</v>
      </c>
      <c r="I1288" s="3">
        <f t="shared" si="50"/>
        <v>40.09375</v>
      </c>
      <c r="J1288" s="2" t="s">
        <v>13</v>
      </c>
      <c r="K1288" s="6" t="s">
        <v>124</v>
      </c>
      <c r="L1288" s="6" t="s">
        <v>133</v>
      </c>
      <c r="M1288" s="6" t="s">
        <v>134</v>
      </c>
      <c r="N1288" s="3"/>
      <c r="O1288" s="3"/>
    </row>
    <row r="1289" spans="2:15" x14ac:dyDescent="0.25">
      <c r="B1289" s="6">
        <v>445</v>
      </c>
      <c r="C1289" s="3">
        <v>87.1875</v>
      </c>
      <c r="D1289" s="3">
        <v>10.59375</v>
      </c>
      <c r="E1289" s="3">
        <v>22</v>
      </c>
      <c r="F1289" s="3">
        <v>22</v>
      </c>
      <c r="G1289" s="3">
        <f t="shared" si="53"/>
        <v>87.1875</v>
      </c>
      <c r="H1289" s="3">
        <f t="shared" si="54"/>
        <v>47.09375</v>
      </c>
      <c r="I1289" s="3">
        <f t="shared" si="50"/>
        <v>40.09375</v>
      </c>
      <c r="J1289" s="2" t="s">
        <v>13</v>
      </c>
      <c r="K1289" s="6" t="s">
        <v>124</v>
      </c>
      <c r="L1289" s="6" t="s">
        <v>133</v>
      </c>
      <c r="M1289" s="6" t="s">
        <v>134</v>
      </c>
      <c r="N1289" s="3"/>
      <c r="O1289" s="3"/>
    </row>
    <row r="1290" spans="2:15" x14ac:dyDescent="0.25">
      <c r="B1290" s="6">
        <v>445</v>
      </c>
      <c r="C1290" s="3">
        <v>88.1875</v>
      </c>
      <c r="D1290" s="3">
        <v>10.59375</v>
      </c>
      <c r="E1290" s="3">
        <v>22.25</v>
      </c>
      <c r="F1290" s="3">
        <v>22.5</v>
      </c>
      <c r="G1290" s="3">
        <f t="shared" si="53"/>
        <v>88.1875</v>
      </c>
      <c r="H1290" s="3">
        <f t="shared" si="54"/>
        <v>48.09375</v>
      </c>
      <c r="I1290" s="3">
        <f t="shared" si="50"/>
        <v>40.09375</v>
      </c>
      <c r="J1290" s="2" t="s">
        <v>13</v>
      </c>
      <c r="K1290" s="6" t="s">
        <v>124</v>
      </c>
      <c r="L1290" s="6" t="s">
        <v>133</v>
      </c>
      <c r="M1290" s="6" t="s">
        <v>134</v>
      </c>
      <c r="N1290" s="3"/>
      <c r="O1290" s="3"/>
    </row>
    <row r="1291" spans="2:15" x14ac:dyDescent="0.25">
      <c r="B1291" s="6">
        <v>445</v>
      </c>
      <c r="C1291" s="3">
        <v>89.1875</v>
      </c>
      <c r="D1291" s="3">
        <v>10.59375</v>
      </c>
      <c r="E1291" s="3">
        <v>22.5</v>
      </c>
      <c r="F1291" s="3">
        <v>23</v>
      </c>
      <c r="G1291" s="3">
        <f t="shared" si="53"/>
        <v>89.1875</v>
      </c>
      <c r="H1291" s="3">
        <f t="shared" si="54"/>
        <v>49.09375</v>
      </c>
      <c r="I1291" s="3">
        <f t="shared" si="50"/>
        <v>40.09375</v>
      </c>
      <c r="J1291" s="2" t="s">
        <v>13</v>
      </c>
      <c r="K1291" s="6" t="s">
        <v>124</v>
      </c>
      <c r="L1291" s="6" t="s">
        <v>133</v>
      </c>
      <c r="M1291" s="6" t="s">
        <v>134</v>
      </c>
      <c r="N1291" s="3"/>
      <c r="O1291" s="3"/>
    </row>
    <row r="1292" spans="2:15" x14ac:dyDescent="0.25">
      <c r="B1292" s="6">
        <v>445</v>
      </c>
      <c r="C1292" s="3">
        <v>90.1875</v>
      </c>
      <c r="D1292" s="3">
        <v>10.59375</v>
      </c>
      <c r="E1292" s="3">
        <v>23</v>
      </c>
      <c r="F1292" s="3">
        <v>23</v>
      </c>
      <c r="G1292" s="3">
        <f t="shared" si="53"/>
        <v>90.1875</v>
      </c>
      <c r="H1292" s="3">
        <f t="shared" si="54"/>
        <v>50.09375</v>
      </c>
      <c r="I1292" s="3">
        <f t="shared" si="50"/>
        <v>40.09375</v>
      </c>
      <c r="J1292" s="2" t="s">
        <v>13</v>
      </c>
      <c r="K1292" s="6" t="s">
        <v>124</v>
      </c>
      <c r="L1292" s="6" t="s">
        <v>133</v>
      </c>
      <c r="M1292" s="6" t="s">
        <v>134</v>
      </c>
      <c r="N1292" s="3"/>
      <c r="O1292" s="3"/>
    </row>
    <row r="1293" spans="2:15" x14ac:dyDescent="0.25">
      <c r="B1293" s="6">
        <v>445</v>
      </c>
      <c r="C1293" s="3">
        <v>91.1875</v>
      </c>
      <c r="D1293" s="3">
        <v>10.59375</v>
      </c>
      <c r="E1293" s="3">
        <v>23.25</v>
      </c>
      <c r="F1293" s="3">
        <v>23.5</v>
      </c>
      <c r="G1293" s="3">
        <f t="shared" si="53"/>
        <v>91.1875</v>
      </c>
      <c r="H1293" s="3">
        <f t="shared" si="54"/>
        <v>51.09375</v>
      </c>
      <c r="I1293" s="3">
        <f t="shared" si="50"/>
        <v>40.09375</v>
      </c>
      <c r="J1293" s="2" t="s">
        <v>13</v>
      </c>
      <c r="K1293" s="6" t="s">
        <v>124</v>
      </c>
      <c r="L1293" s="6" t="s">
        <v>133</v>
      </c>
      <c r="M1293" s="6" t="s">
        <v>134</v>
      </c>
      <c r="N1293" s="3"/>
      <c r="O1293" s="3"/>
    </row>
    <row r="1294" spans="2:15" x14ac:dyDescent="0.25">
      <c r="B1294" s="6">
        <v>445</v>
      </c>
      <c r="C1294" s="3">
        <v>92.1875</v>
      </c>
      <c r="D1294" s="3">
        <v>10.59375</v>
      </c>
      <c r="E1294" s="3">
        <v>23.5</v>
      </c>
      <c r="F1294" s="3">
        <v>24</v>
      </c>
      <c r="G1294" s="3">
        <f t="shared" si="53"/>
        <v>92.1875</v>
      </c>
      <c r="H1294" s="3">
        <f t="shared" si="54"/>
        <v>52.09375</v>
      </c>
      <c r="I1294" s="3">
        <f t="shared" si="50"/>
        <v>40.09375</v>
      </c>
      <c r="J1294" s="2" t="s">
        <v>13</v>
      </c>
      <c r="K1294" s="6" t="s">
        <v>124</v>
      </c>
      <c r="L1294" s="6" t="s">
        <v>133</v>
      </c>
      <c r="M1294" s="6" t="s">
        <v>134</v>
      </c>
      <c r="N1294" s="3"/>
      <c r="O1294" s="3"/>
    </row>
    <row r="1295" spans="2:15" x14ac:dyDescent="0.25">
      <c r="B1295" s="6">
        <v>445</v>
      </c>
      <c r="C1295" s="3">
        <v>93.1875</v>
      </c>
      <c r="D1295" s="3">
        <v>10.59375</v>
      </c>
      <c r="E1295" s="3">
        <v>24</v>
      </c>
      <c r="F1295" s="3">
        <v>24</v>
      </c>
      <c r="G1295" s="3">
        <f t="shared" si="53"/>
        <v>93.1875</v>
      </c>
      <c r="H1295" s="3">
        <f t="shared" si="54"/>
        <v>53.09375</v>
      </c>
      <c r="I1295" s="3">
        <f t="shared" si="50"/>
        <v>40.09375</v>
      </c>
      <c r="J1295" s="2" t="s">
        <v>13</v>
      </c>
      <c r="K1295" s="6" t="s">
        <v>124</v>
      </c>
      <c r="L1295" s="6" t="s">
        <v>133</v>
      </c>
      <c r="M1295" s="6" t="s">
        <v>134</v>
      </c>
      <c r="N1295" s="3"/>
      <c r="O1295" s="3"/>
    </row>
    <row r="1296" spans="2:15" x14ac:dyDescent="0.25">
      <c r="B1296" s="6">
        <v>445</v>
      </c>
      <c r="C1296" s="3">
        <v>94.1875</v>
      </c>
      <c r="D1296" s="3">
        <v>10.59375</v>
      </c>
      <c r="E1296" s="3">
        <v>24.25</v>
      </c>
      <c r="F1296" s="3">
        <v>24.5</v>
      </c>
      <c r="G1296" s="3">
        <f t="shared" si="53"/>
        <v>94.1875</v>
      </c>
      <c r="H1296" s="3">
        <f t="shared" si="54"/>
        <v>54.09375</v>
      </c>
      <c r="I1296" s="3">
        <f t="shared" ref="I1296:I1408" si="55">C1296-H1296</f>
        <v>40.09375</v>
      </c>
      <c r="J1296" s="2" t="s">
        <v>13</v>
      </c>
      <c r="K1296" s="6" t="s">
        <v>124</v>
      </c>
      <c r="L1296" s="6" t="s">
        <v>133</v>
      </c>
      <c r="M1296" s="6" t="s">
        <v>134</v>
      </c>
      <c r="N1296" s="3"/>
      <c r="O1296" s="3"/>
    </row>
    <row r="1297" spans="2:15" x14ac:dyDescent="0.25">
      <c r="B1297" s="6">
        <v>445</v>
      </c>
      <c r="C1297" s="3">
        <v>95.1875</v>
      </c>
      <c r="D1297" s="3">
        <v>10.59375</v>
      </c>
      <c r="E1297" s="3">
        <v>24.5</v>
      </c>
      <c r="F1297" s="3">
        <v>25</v>
      </c>
      <c r="G1297" s="3">
        <f t="shared" si="53"/>
        <v>95.1875</v>
      </c>
      <c r="H1297" s="3">
        <f t="shared" si="54"/>
        <v>55.09375</v>
      </c>
      <c r="I1297" s="3">
        <f t="shared" si="55"/>
        <v>40.09375</v>
      </c>
      <c r="J1297" s="2" t="s">
        <v>13</v>
      </c>
      <c r="K1297" s="6" t="s">
        <v>124</v>
      </c>
      <c r="L1297" s="6" t="s">
        <v>133</v>
      </c>
      <c r="M1297" s="6" t="s">
        <v>134</v>
      </c>
      <c r="N1297" s="3"/>
      <c r="O1297" s="3"/>
    </row>
    <row r="1298" spans="2:15" x14ac:dyDescent="0.25">
      <c r="B1298" s="6">
        <v>445</v>
      </c>
      <c r="C1298" s="3">
        <v>96.1875</v>
      </c>
      <c r="D1298" s="3">
        <v>10.59375</v>
      </c>
      <c r="E1298" s="3">
        <v>25</v>
      </c>
      <c r="F1298" s="3">
        <v>25</v>
      </c>
      <c r="G1298" s="3">
        <f t="shared" si="53"/>
        <v>96.1875</v>
      </c>
      <c r="H1298" s="3">
        <f t="shared" si="54"/>
        <v>56.09375</v>
      </c>
      <c r="I1298" s="3">
        <f t="shared" si="55"/>
        <v>40.09375</v>
      </c>
      <c r="J1298" s="2" t="s">
        <v>13</v>
      </c>
      <c r="K1298" s="6" t="s">
        <v>124</v>
      </c>
      <c r="L1298" s="6" t="s">
        <v>133</v>
      </c>
      <c r="M1298" s="6" t="s">
        <v>134</v>
      </c>
      <c r="N1298" s="3"/>
      <c r="O1298" s="3"/>
    </row>
    <row r="1299" spans="2:15" x14ac:dyDescent="0.25">
      <c r="B1299" s="6">
        <v>445</v>
      </c>
      <c r="C1299" s="3">
        <v>97.1875</v>
      </c>
      <c r="D1299" s="3">
        <v>10.59375</v>
      </c>
      <c r="E1299" s="3">
        <v>25.25</v>
      </c>
      <c r="F1299" s="3">
        <v>25.5</v>
      </c>
      <c r="G1299" s="3">
        <f t="shared" si="53"/>
        <v>97.1875</v>
      </c>
      <c r="H1299" s="3">
        <f t="shared" si="54"/>
        <v>57.09375</v>
      </c>
      <c r="I1299" s="3">
        <f t="shared" si="55"/>
        <v>40.09375</v>
      </c>
      <c r="J1299" s="2" t="s">
        <v>13</v>
      </c>
      <c r="K1299" s="6" t="s">
        <v>124</v>
      </c>
      <c r="L1299" s="6" t="s">
        <v>133</v>
      </c>
      <c r="M1299" s="6" t="s">
        <v>134</v>
      </c>
      <c r="N1299" s="3"/>
      <c r="O1299" s="3"/>
    </row>
    <row r="1300" spans="2:15" x14ac:dyDescent="0.25">
      <c r="B1300" s="6">
        <v>445</v>
      </c>
      <c r="C1300" s="3">
        <v>98.1875</v>
      </c>
      <c r="D1300" s="3">
        <v>10.59375</v>
      </c>
      <c r="E1300" s="3">
        <v>25.5</v>
      </c>
      <c r="F1300" s="3">
        <v>26</v>
      </c>
      <c r="G1300" s="3">
        <f t="shared" si="53"/>
        <v>98.1875</v>
      </c>
      <c r="H1300" s="3">
        <f t="shared" si="54"/>
        <v>58.09375</v>
      </c>
      <c r="I1300" s="3">
        <f t="shared" si="55"/>
        <v>40.09375</v>
      </c>
      <c r="J1300" s="2" t="s">
        <v>13</v>
      </c>
      <c r="K1300" s="6" t="s">
        <v>124</v>
      </c>
      <c r="L1300" s="6" t="s">
        <v>133</v>
      </c>
      <c r="M1300" s="6" t="s">
        <v>134</v>
      </c>
      <c r="N1300" s="3"/>
      <c r="O1300" s="3"/>
    </row>
    <row r="1301" spans="2:15" x14ac:dyDescent="0.25">
      <c r="B1301" s="6">
        <v>445</v>
      </c>
      <c r="C1301" s="3">
        <v>99.1875</v>
      </c>
      <c r="D1301" s="3">
        <v>10.59375</v>
      </c>
      <c r="E1301" s="3">
        <v>26</v>
      </c>
      <c r="F1301" s="3">
        <v>26</v>
      </c>
      <c r="G1301" s="3">
        <f t="shared" si="53"/>
        <v>99.1875</v>
      </c>
      <c r="H1301" s="3">
        <f t="shared" si="54"/>
        <v>59.09375</v>
      </c>
      <c r="I1301" s="3">
        <f t="shared" si="55"/>
        <v>40.09375</v>
      </c>
      <c r="J1301" s="2" t="s">
        <v>13</v>
      </c>
      <c r="K1301" s="6" t="s">
        <v>124</v>
      </c>
      <c r="L1301" s="6" t="s">
        <v>133</v>
      </c>
      <c r="M1301" s="6" t="s">
        <v>134</v>
      </c>
      <c r="N1301" s="3"/>
      <c r="O1301" s="3"/>
    </row>
    <row r="1302" spans="2:15" x14ac:dyDescent="0.25">
      <c r="B1302" s="6">
        <v>445</v>
      </c>
      <c r="C1302" s="3">
        <v>100.1875</v>
      </c>
      <c r="D1302" s="3">
        <v>10.59375</v>
      </c>
      <c r="E1302" s="3">
        <v>26.25</v>
      </c>
      <c r="F1302" s="3">
        <v>26.5</v>
      </c>
      <c r="G1302" s="3">
        <f t="shared" si="53"/>
        <v>100.1875</v>
      </c>
      <c r="H1302" s="3">
        <f t="shared" si="54"/>
        <v>60.09375</v>
      </c>
      <c r="I1302" s="3">
        <f t="shared" si="55"/>
        <v>40.09375</v>
      </c>
      <c r="J1302" s="2" t="s">
        <v>13</v>
      </c>
      <c r="K1302" s="6" t="s">
        <v>124</v>
      </c>
      <c r="L1302" s="6" t="s">
        <v>133</v>
      </c>
      <c r="M1302" s="6" t="s">
        <v>134</v>
      </c>
      <c r="N1302" s="3"/>
      <c r="O1302" s="3"/>
    </row>
    <row r="1303" spans="2:15" x14ac:dyDescent="0.25">
      <c r="B1303" s="6">
        <v>445</v>
      </c>
      <c r="C1303" s="3">
        <v>101.1875</v>
      </c>
      <c r="D1303" s="3">
        <v>10.59375</v>
      </c>
      <c r="E1303" s="3">
        <v>26.5</v>
      </c>
      <c r="F1303" s="3">
        <v>27</v>
      </c>
      <c r="G1303" s="3">
        <f t="shared" si="53"/>
        <v>101.1875</v>
      </c>
      <c r="H1303" s="3">
        <f t="shared" si="54"/>
        <v>61.09375</v>
      </c>
      <c r="I1303" s="3">
        <f t="shared" si="55"/>
        <v>40.09375</v>
      </c>
      <c r="J1303" s="2" t="s">
        <v>13</v>
      </c>
      <c r="K1303" s="6" t="s">
        <v>124</v>
      </c>
      <c r="L1303" s="6" t="s">
        <v>133</v>
      </c>
      <c r="M1303" s="6" t="s">
        <v>134</v>
      </c>
      <c r="N1303" s="3"/>
      <c r="O1303" s="3"/>
    </row>
    <row r="1304" spans="2:15" x14ac:dyDescent="0.25">
      <c r="B1304" s="6">
        <v>445</v>
      </c>
      <c r="C1304" s="3">
        <v>102.1875</v>
      </c>
      <c r="D1304" s="3">
        <v>10.59375</v>
      </c>
      <c r="E1304" s="3">
        <v>27</v>
      </c>
      <c r="F1304" s="3">
        <v>27</v>
      </c>
      <c r="G1304" s="3">
        <f t="shared" si="53"/>
        <v>102.1875</v>
      </c>
      <c r="H1304" s="3">
        <f t="shared" si="54"/>
        <v>62.09375</v>
      </c>
      <c r="I1304" s="3">
        <f t="shared" si="55"/>
        <v>40.09375</v>
      </c>
      <c r="J1304" s="2" t="s">
        <v>13</v>
      </c>
      <c r="K1304" s="6" t="s">
        <v>124</v>
      </c>
      <c r="L1304" s="6" t="s">
        <v>133</v>
      </c>
      <c r="M1304" s="6" t="s">
        <v>134</v>
      </c>
      <c r="N1304" s="3"/>
      <c r="O1304" s="3"/>
    </row>
    <row r="1305" spans="2:15" x14ac:dyDescent="0.25">
      <c r="B1305" s="6">
        <v>445</v>
      </c>
      <c r="C1305" s="3">
        <v>103.1875</v>
      </c>
      <c r="D1305" s="3">
        <v>10.59375</v>
      </c>
      <c r="E1305" s="3">
        <v>27.25</v>
      </c>
      <c r="F1305" s="3">
        <v>27.5</v>
      </c>
      <c r="G1305" s="3">
        <f t="shared" si="53"/>
        <v>103.1875</v>
      </c>
      <c r="H1305" s="3">
        <f t="shared" si="54"/>
        <v>63.09375</v>
      </c>
      <c r="I1305" s="3">
        <f t="shared" si="55"/>
        <v>40.09375</v>
      </c>
      <c r="J1305" s="2" t="s">
        <v>13</v>
      </c>
      <c r="K1305" s="6" t="s">
        <v>124</v>
      </c>
      <c r="L1305" s="6" t="s">
        <v>133</v>
      </c>
      <c r="M1305" s="6" t="s">
        <v>134</v>
      </c>
      <c r="N1305" s="3"/>
      <c r="O1305" s="3"/>
    </row>
    <row r="1306" spans="2:15" x14ac:dyDescent="0.25">
      <c r="B1306" s="6">
        <v>445</v>
      </c>
      <c r="C1306" s="3">
        <v>104.1875</v>
      </c>
      <c r="D1306" s="3">
        <v>10.59375</v>
      </c>
      <c r="E1306" s="3">
        <v>27.5</v>
      </c>
      <c r="F1306" s="3">
        <v>28</v>
      </c>
      <c r="G1306" s="3">
        <f t="shared" si="53"/>
        <v>104.1875</v>
      </c>
      <c r="H1306" s="3">
        <f t="shared" si="54"/>
        <v>64.09375</v>
      </c>
      <c r="I1306" s="3">
        <f t="shared" si="55"/>
        <v>40.09375</v>
      </c>
      <c r="J1306" s="2" t="s">
        <v>13</v>
      </c>
      <c r="K1306" s="6" t="s">
        <v>124</v>
      </c>
      <c r="L1306" s="6" t="s">
        <v>133</v>
      </c>
      <c r="M1306" s="6" t="s">
        <v>134</v>
      </c>
      <c r="N1306" s="3"/>
      <c r="O1306" s="3"/>
    </row>
    <row r="1307" spans="2:15" x14ac:dyDescent="0.25">
      <c r="B1307" s="6">
        <v>445</v>
      </c>
      <c r="C1307" s="3">
        <v>105.1875</v>
      </c>
      <c r="D1307" s="3">
        <v>10.59375</v>
      </c>
      <c r="E1307" s="3">
        <v>28</v>
      </c>
      <c r="F1307" s="3">
        <v>28</v>
      </c>
      <c r="G1307" s="3">
        <f t="shared" si="53"/>
        <v>105.1875</v>
      </c>
      <c r="H1307" s="3">
        <f t="shared" si="54"/>
        <v>65.09375</v>
      </c>
      <c r="I1307" s="3">
        <f t="shared" si="55"/>
        <v>40.09375</v>
      </c>
      <c r="J1307" s="2" t="s">
        <v>13</v>
      </c>
      <c r="K1307" s="6" t="s">
        <v>124</v>
      </c>
      <c r="L1307" s="6" t="s">
        <v>133</v>
      </c>
      <c r="M1307" s="6" t="s">
        <v>134</v>
      </c>
      <c r="N1307" s="3"/>
      <c r="O1307" s="3"/>
    </row>
    <row r="1308" spans="2:15" x14ac:dyDescent="0.25">
      <c r="B1308" s="6">
        <v>445</v>
      </c>
      <c r="C1308" s="3">
        <v>106.1875</v>
      </c>
      <c r="D1308" s="3">
        <v>10.59375</v>
      </c>
      <c r="E1308" s="3">
        <v>28.25</v>
      </c>
      <c r="F1308" s="3">
        <v>28.5</v>
      </c>
      <c r="G1308" s="3">
        <f t="shared" si="53"/>
        <v>106.1875</v>
      </c>
      <c r="H1308" s="3">
        <f t="shared" si="54"/>
        <v>66.09375</v>
      </c>
      <c r="I1308" s="3">
        <f t="shared" si="55"/>
        <v>40.09375</v>
      </c>
      <c r="J1308" s="2" t="s">
        <v>13</v>
      </c>
      <c r="K1308" s="6" t="s">
        <v>124</v>
      </c>
      <c r="L1308" s="6" t="s">
        <v>133</v>
      </c>
      <c r="M1308" s="6" t="s">
        <v>134</v>
      </c>
      <c r="N1308" s="3"/>
      <c r="O1308" s="3"/>
    </row>
    <row r="1309" spans="2:15" x14ac:dyDescent="0.25">
      <c r="B1309" s="6">
        <v>445</v>
      </c>
      <c r="C1309" s="3">
        <v>107.1875</v>
      </c>
      <c r="D1309" s="3">
        <v>10.59375</v>
      </c>
      <c r="E1309" s="3">
        <v>28.5</v>
      </c>
      <c r="F1309" s="3">
        <v>29</v>
      </c>
      <c r="G1309" s="3">
        <f t="shared" si="53"/>
        <v>107.1875</v>
      </c>
      <c r="H1309" s="3">
        <f t="shared" si="54"/>
        <v>67.09375</v>
      </c>
      <c r="I1309" s="3">
        <f t="shared" si="55"/>
        <v>40.09375</v>
      </c>
      <c r="J1309" s="2" t="s">
        <v>13</v>
      </c>
      <c r="K1309" s="6" t="s">
        <v>124</v>
      </c>
      <c r="L1309" s="6" t="s">
        <v>133</v>
      </c>
      <c r="M1309" s="6" t="s">
        <v>134</v>
      </c>
      <c r="N1309" s="3"/>
      <c r="O1309" s="3"/>
    </row>
    <row r="1310" spans="2:15" x14ac:dyDescent="0.25">
      <c r="B1310" s="6">
        <v>445</v>
      </c>
      <c r="C1310" s="3">
        <v>108.1875</v>
      </c>
      <c r="D1310" s="3">
        <v>10.59375</v>
      </c>
      <c r="E1310" s="3">
        <v>29</v>
      </c>
      <c r="F1310" s="3">
        <v>29</v>
      </c>
      <c r="G1310" s="3">
        <f t="shared" si="53"/>
        <v>108.1875</v>
      </c>
      <c r="H1310" s="3">
        <f t="shared" si="54"/>
        <v>68.09375</v>
      </c>
      <c r="I1310" s="3">
        <f t="shared" si="55"/>
        <v>40.09375</v>
      </c>
      <c r="J1310" s="2" t="s">
        <v>13</v>
      </c>
      <c r="K1310" s="6" t="s">
        <v>124</v>
      </c>
      <c r="L1310" s="6" t="s">
        <v>133</v>
      </c>
      <c r="M1310" s="6" t="s">
        <v>134</v>
      </c>
      <c r="N1310" s="3"/>
      <c r="O1310" s="3"/>
    </row>
    <row r="1311" spans="2:15" x14ac:dyDescent="0.25">
      <c r="B1311" s="6">
        <v>445</v>
      </c>
      <c r="C1311" s="3">
        <v>109.1875</v>
      </c>
      <c r="D1311" s="3">
        <v>10.59375</v>
      </c>
      <c r="E1311" s="3">
        <v>29.25</v>
      </c>
      <c r="F1311" s="3">
        <v>29.5</v>
      </c>
      <c r="G1311" s="3">
        <f t="shared" si="53"/>
        <v>109.1875</v>
      </c>
      <c r="H1311" s="3">
        <f t="shared" si="54"/>
        <v>69.09375</v>
      </c>
      <c r="I1311" s="3">
        <f t="shared" si="55"/>
        <v>40.09375</v>
      </c>
      <c r="J1311" s="2" t="s">
        <v>13</v>
      </c>
      <c r="K1311" s="6" t="s">
        <v>124</v>
      </c>
      <c r="L1311" s="6" t="s">
        <v>133</v>
      </c>
      <c r="M1311" s="6" t="s">
        <v>134</v>
      </c>
      <c r="N1311" s="3"/>
      <c r="O1311" s="3"/>
    </row>
    <row r="1312" spans="2:15" x14ac:dyDescent="0.25">
      <c r="B1312" s="6">
        <v>445</v>
      </c>
      <c r="C1312" s="3">
        <v>110.1875</v>
      </c>
      <c r="D1312" s="3">
        <v>10.59375</v>
      </c>
      <c r="E1312" s="3">
        <v>29.5</v>
      </c>
      <c r="F1312" s="3">
        <v>30</v>
      </c>
      <c r="G1312" s="3">
        <f t="shared" si="53"/>
        <v>110.1875</v>
      </c>
      <c r="H1312" s="3">
        <f t="shared" si="54"/>
        <v>70.09375</v>
      </c>
      <c r="I1312" s="3">
        <f t="shared" si="55"/>
        <v>40.09375</v>
      </c>
      <c r="J1312" s="2" t="s">
        <v>13</v>
      </c>
      <c r="K1312" s="6" t="s">
        <v>124</v>
      </c>
      <c r="L1312" s="6" t="s">
        <v>133</v>
      </c>
      <c r="M1312" s="6" t="s">
        <v>134</v>
      </c>
      <c r="N1312" s="3"/>
      <c r="O1312" s="3"/>
    </row>
    <row r="1313" spans="2:15" x14ac:dyDescent="0.25">
      <c r="B1313" s="6">
        <v>445</v>
      </c>
      <c r="C1313" s="3">
        <v>111.1875</v>
      </c>
      <c r="D1313" s="3">
        <v>10.59375</v>
      </c>
      <c r="E1313" s="3">
        <v>30</v>
      </c>
      <c r="F1313" s="3">
        <v>30</v>
      </c>
      <c r="G1313" s="3">
        <f t="shared" si="53"/>
        <v>111.1875</v>
      </c>
      <c r="H1313" s="3">
        <f t="shared" si="54"/>
        <v>71.09375</v>
      </c>
      <c r="I1313" s="3">
        <f t="shared" si="55"/>
        <v>40.09375</v>
      </c>
      <c r="J1313" s="2" t="s">
        <v>13</v>
      </c>
      <c r="K1313" s="6" t="s">
        <v>124</v>
      </c>
      <c r="L1313" s="6" t="s">
        <v>133</v>
      </c>
      <c r="M1313" s="6" t="s">
        <v>134</v>
      </c>
      <c r="N1313" s="3"/>
      <c r="O1313" s="3"/>
    </row>
    <row r="1314" spans="2:15" x14ac:dyDescent="0.25">
      <c r="B1314" s="6">
        <v>445</v>
      </c>
      <c r="C1314" s="3">
        <v>112.1875</v>
      </c>
      <c r="D1314" s="3">
        <v>10.59375</v>
      </c>
      <c r="E1314" s="3">
        <v>30.25</v>
      </c>
      <c r="F1314" s="3">
        <v>30.5</v>
      </c>
      <c r="G1314" s="3">
        <f t="shared" si="53"/>
        <v>112.1875</v>
      </c>
      <c r="H1314" s="3">
        <f t="shared" si="54"/>
        <v>72.09375</v>
      </c>
      <c r="I1314" s="3">
        <f t="shared" si="55"/>
        <v>40.09375</v>
      </c>
      <c r="J1314" s="2" t="s">
        <v>13</v>
      </c>
      <c r="K1314" s="6" t="s">
        <v>124</v>
      </c>
      <c r="L1314" s="6" t="s">
        <v>133</v>
      </c>
      <c r="M1314" s="6" t="s">
        <v>134</v>
      </c>
      <c r="N1314" s="3"/>
      <c r="O1314" s="3"/>
    </row>
    <row r="1315" spans="2:15" x14ac:dyDescent="0.25">
      <c r="B1315" s="6">
        <v>445</v>
      </c>
      <c r="C1315" s="3">
        <v>113.1875</v>
      </c>
      <c r="D1315" s="3">
        <v>10.59375</v>
      </c>
      <c r="E1315" s="3">
        <v>30.5</v>
      </c>
      <c r="F1315" s="3">
        <v>31</v>
      </c>
      <c r="G1315" s="3">
        <f t="shared" si="53"/>
        <v>113.1875</v>
      </c>
      <c r="H1315" s="3">
        <f t="shared" si="54"/>
        <v>73.09375</v>
      </c>
      <c r="I1315" s="3">
        <f t="shared" si="55"/>
        <v>40.09375</v>
      </c>
      <c r="J1315" s="2" t="s">
        <v>13</v>
      </c>
      <c r="K1315" s="6" t="s">
        <v>124</v>
      </c>
      <c r="L1315" s="6" t="s">
        <v>133</v>
      </c>
      <c r="M1315" s="6" t="s">
        <v>134</v>
      </c>
      <c r="N1315" s="3"/>
      <c r="O1315" s="3"/>
    </row>
    <row r="1316" spans="2:15" x14ac:dyDescent="0.25">
      <c r="B1316" s="6">
        <v>445</v>
      </c>
      <c r="C1316" s="3">
        <v>114.1875</v>
      </c>
      <c r="D1316" s="3">
        <v>10.59375</v>
      </c>
      <c r="E1316" s="3">
        <v>31</v>
      </c>
      <c r="F1316" s="3">
        <v>31</v>
      </c>
      <c r="G1316" s="3">
        <f t="shared" si="53"/>
        <v>114.1875</v>
      </c>
      <c r="H1316" s="3">
        <f t="shared" si="54"/>
        <v>74.09375</v>
      </c>
      <c r="I1316" s="3">
        <f t="shared" si="55"/>
        <v>40.09375</v>
      </c>
      <c r="J1316" s="2" t="s">
        <v>13</v>
      </c>
      <c r="K1316" s="6" t="s">
        <v>124</v>
      </c>
      <c r="L1316" s="6" t="s">
        <v>133</v>
      </c>
      <c r="M1316" s="6" t="s">
        <v>134</v>
      </c>
      <c r="N1316" s="3"/>
      <c r="O1316" s="3"/>
    </row>
    <row r="1317" spans="2:15" x14ac:dyDescent="0.25">
      <c r="B1317" s="6">
        <v>445</v>
      </c>
      <c r="C1317" s="3">
        <v>115.1875</v>
      </c>
      <c r="D1317" s="3">
        <v>10.59375</v>
      </c>
      <c r="E1317" s="3">
        <v>31.25</v>
      </c>
      <c r="F1317" s="3">
        <v>31.5</v>
      </c>
      <c r="G1317" s="3">
        <f t="shared" si="53"/>
        <v>115.1875</v>
      </c>
      <c r="H1317" s="3">
        <f t="shared" si="54"/>
        <v>75.09375</v>
      </c>
      <c r="I1317" s="3">
        <f t="shared" si="55"/>
        <v>40.09375</v>
      </c>
      <c r="J1317" s="2" t="s">
        <v>13</v>
      </c>
      <c r="K1317" s="6" t="s">
        <v>124</v>
      </c>
      <c r="L1317" s="6" t="s">
        <v>133</v>
      </c>
      <c r="M1317" s="6" t="s">
        <v>134</v>
      </c>
      <c r="N1317" s="3"/>
      <c r="O1317" s="3"/>
    </row>
    <row r="1318" spans="2:15" x14ac:dyDescent="0.25">
      <c r="B1318" s="6">
        <v>445</v>
      </c>
      <c r="C1318" s="3">
        <v>116.1875</v>
      </c>
      <c r="D1318" s="3">
        <v>10.59375</v>
      </c>
      <c r="E1318" s="3">
        <v>31.5</v>
      </c>
      <c r="F1318" s="3">
        <v>32</v>
      </c>
      <c r="G1318" s="3">
        <f t="shared" si="53"/>
        <v>116.1875</v>
      </c>
      <c r="H1318" s="3">
        <f t="shared" si="54"/>
        <v>76.09375</v>
      </c>
      <c r="I1318" s="3">
        <f t="shared" si="55"/>
        <v>40.09375</v>
      </c>
      <c r="J1318" s="2" t="s">
        <v>13</v>
      </c>
      <c r="K1318" s="6" t="s">
        <v>124</v>
      </c>
      <c r="L1318" s="6" t="s">
        <v>133</v>
      </c>
      <c r="M1318" s="6" t="s">
        <v>134</v>
      </c>
      <c r="N1318" s="3"/>
      <c r="O1318" s="3"/>
    </row>
    <row r="1319" spans="2:15" x14ac:dyDescent="0.25">
      <c r="B1319" s="6">
        <v>445</v>
      </c>
      <c r="C1319" s="3">
        <v>117.1875</v>
      </c>
      <c r="D1319" s="3">
        <v>10.59375</v>
      </c>
      <c r="E1319" s="3">
        <v>32</v>
      </c>
      <c r="F1319" s="3">
        <v>32</v>
      </c>
      <c r="G1319" s="3">
        <f t="shared" si="53"/>
        <v>117.1875</v>
      </c>
      <c r="H1319" s="3">
        <f t="shared" si="54"/>
        <v>77.09375</v>
      </c>
      <c r="I1319" s="3">
        <f t="shared" si="55"/>
        <v>40.09375</v>
      </c>
      <c r="J1319" s="2" t="s">
        <v>13</v>
      </c>
      <c r="K1319" s="6" t="s">
        <v>124</v>
      </c>
      <c r="L1319" s="6" t="s">
        <v>133</v>
      </c>
      <c r="M1319" s="6" t="s">
        <v>134</v>
      </c>
      <c r="N1319" s="3"/>
      <c r="O1319" s="3"/>
    </row>
    <row r="1320" spans="2:15" x14ac:dyDescent="0.25">
      <c r="B1320" s="6">
        <v>445</v>
      </c>
      <c r="C1320" s="3">
        <v>118.1875</v>
      </c>
      <c r="D1320" s="3">
        <v>10.59375</v>
      </c>
      <c r="E1320" s="3">
        <v>32.25</v>
      </c>
      <c r="F1320" s="3">
        <v>32.5</v>
      </c>
      <c r="G1320" s="3">
        <f t="shared" si="53"/>
        <v>118.1875</v>
      </c>
      <c r="H1320" s="3">
        <f t="shared" si="54"/>
        <v>78.09375</v>
      </c>
      <c r="I1320" s="3">
        <f t="shared" si="55"/>
        <v>40.09375</v>
      </c>
      <c r="J1320" s="2" t="s">
        <v>13</v>
      </c>
      <c r="K1320" s="6" t="s">
        <v>124</v>
      </c>
      <c r="L1320" s="6" t="s">
        <v>133</v>
      </c>
      <c r="M1320" s="6" t="s">
        <v>134</v>
      </c>
      <c r="N1320" s="3"/>
      <c r="O1320" s="3"/>
    </row>
    <row r="1321" spans="2:15" x14ac:dyDescent="0.25">
      <c r="B1321" s="6">
        <v>445</v>
      </c>
      <c r="C1321" s="3">
        <v>119.1875</v>
      </c>
      <c r="D1321" s="3">
        <v>10.59375</v>
      </c>
      <c r="E1321" s="3">
        <v>32.5</v>
      </c>
      <c r="F1321" s="3">
        <v>33</v>
      </c>
      <c r="G1321" s="3">
        <f t="shared" si="53"/>
        <v>119.1875</v>
      </c>
      <c r="H1321" s="3">
        <f t="shared" si="54"/>
        <v>79.09375</v>
      </c>
      <c r="I1321" s="3">
        <f t="shared" si="55"/>
        <v>40.09375</v>
      </c>
      <c r="J1321" s="2" t="s">
        <v>13</v>
      </c>
      <c r="K1321" s="6" t="s">
        <v>124</v>
      </c>
      <c r="L1321" s="6" t="s">
        <v>133</v>
      </c>
      <c r="M1321" s="6" t="s">
        <v>134</v>
      </c>
      <c r="N1321" s="3"/>
      <c r="O1321" s="3"/>
    </row>
    <row r="1322" spans="2:15" x14ac:dyDescent="0.25">
      <c r="B1322" s="6">
        <v>445</v>
      </c>
      <c r="C1322" s="3">
        <v>120.1875</v>
      </c>
      <c r="D1322" s="3">
        <v>10.59375</v>
      </c>
      <c r="E1322" s="3">
        <v>33</v>
      </c>
      <c r="F1322" s="3">
        <v>33</v>
      </c>
      <c r="G1322" s="3">
        <f t="shared" si="53"/>
        <v>120.1875</v>
      </c>
      <c r="H1322" s="3">
        <f t="shared" si="54"/>
        <v>80.09375</v>
      </c>
      <c r="I1322" s="3">
        <f t="shared" si="55"/>
        <v>40.09375</v>
      </c>
      <c r="J1322" s="2" t="s">
        <v>13</v>
      </c>
      <c r="K1322" s="6" t="s">
        <v>124</v>
      </c>
      <c r="L1322" s="6" t="s">
        <v>133</v>
      </c>
      <c r="M1322" s="6" t="s">
        <v>134</v>
      </c>
      <c r="N1322" s="3"/>
      <c r="O1322" s="3"/>
    </row>
    <row r="1323" spans="2:15" x14ac:dyDescent="0.25">
      <c r="B1323" s="6" t="s">
        <v>114</v>
      </c>
      <c r="C1323" s="3">
        <v>72.1875</v>
      </c>
      <c r="D1323" s="3">
        <v>10.59375</v>
      </c>
      <c r="E1323" s="3">
        <v>17</v>
      </c>
      <c r="F1323" s="3">
        <v>17</v>
      </c>
      <c r="G1323" s="3">
        <f>(2*D1323)+F1323+(2*E1323)</f>
        <v>72.1875</v>
      </c>
      <c r="H1323" s="3">
        <f t="shared" si="54"/>
        <v>32.09375</v>
      </c>
      <c r="I1323" s="3">
        <f t="shared" si="55"/>
        <v>40.09375</v>
      </c>
      <c r="J1323" s="2" t="s">
        <v>13</v>
      </c>
      <c r="K1323" s="6" t="s">
        <v>125</v>
      </c>
      <c r="L1323" s="6" t="s">
        <v>133</v>
      </c>
      <c r="M1323" s="6" t="s">
        <v>134</v>
      </c>
      <c r="N1323" s="3"/>
      <c r="O1323" s="3"/>
    </row>
    <row r="1324" spans="2:15" x14ac:dyDescent="0.25">
      <c r="B1324" s="6" t="s">
        <v>114</v>
      </c>
      <c r="C1324" s="3">
        <v>73.1875</v>
      </c>
      <c r="D1324" s="3">
        <v>10.59375</v>
      </c>
      <c r="E1324" s="3">
        <v>17.25</v>
      </c>
      <c r="F1324" s="3">
        <v>17.5</v>
      </c>
      <c r="G1324" s="3">
        <f t="shared" ref="G1324:G1371" si="56">(2*D1324)+F1324+(2*E1324)</f>
        <v>73.1875</v>
      </c>
      <c r="H1324" s="3">
        <f t="shared" si="54"/>
        <v>33.09375</v>
      </c>
      <c r="I1324" s="3">
        <f t="shared" si="55"/>
        <v>40.09375</v>
      </c>
      <c r="J1324" s="2" t="s">
        <v>13</v>
      </c>
      <c r="K1324" s="6" t="s">
        <v>125</v>
      </c>
      <c r="L1324" s="6" t="s">
        <v>133</v>
      </c>
      <c r="M1324" s="6" t="s">
        <v>134</v>
      </c>
      <c r="N1324" s="3"/>
      <c r="O1324" s="3"/>
    </row>
    <row r="1325" spans="2:15" x14ac:dyDescent="0.25">
      <c r="B1325" s="6" t="s">
        <v>114</v>
      </c>
      <c r="C1325" s="3">
        <v>74.1875</v>
      </c>
      <c r="D1325" s="3">
        <v>10.59375</v>
      </c>
      <c r="E1325" s="3">
        <v>17.5</v>
      </c>
      <c r="F1325" s="3">
        <v>18</v>
      </c>
      <c r="G1325" s="3">
        <f t="shared" si="56"/>
        <v>74.1875</v>
      </c>
      <c r="H1325" s="3">
        <f t="shared" si="54"/>
        <v>34.09375</v>
      </c>
      <c r="I1325" s="3">
        <f t="shared" si="55"/>
        <v>40.09375</v>
      </c>
      <c r="J1325" s="2" t="s">
        <v>13</v>
      </c>
      <c r="K1325" s="6" t="s">
        <v>125</v>
      </c>
      <c r="L1325" s="6" t="s">
        <v>133</v>
      </c>
      <c r="M1325" s="6" t="s">
        <v>134</v>
      </c>
      <c r="N1325" s="3"/>
      <c r="O1325" s="3"/>
    </row>
    <row r="1326" spans="2:15" x14ac:dyDescent="0.25">
      <c r="B1326" s="6" t="s">
        <v>114</v>
      </c>
      <c r="C1326" s="3">
        <v>75.1875</v>
      </c>
      <c r="D1326" s="3">
        <v>10.59375</v>
      </c>
      <c r="E1326" s="3">
        <v>18</v>
      </c>
      <c r="F1326" s="3">
        <v>18</v>
      </c>
      <c r="G1326" s="3">
        <f t="shared" si="56"/>
        <v>75.1875</v>
      </c>
      <c r="H1326" s="3">
        <f t="shared" si="54"/>
        <v>35.09375</v>
      </c>
      <c r="I1326" s="3">
        <f t="shared" si="55"/>
        <v>40.09375</v>
      </c>
      <c r="J1326" s="2" t="s">
        <v>13</v>
      </c>
      <c r="K1326" s="6" t="s">
        <v>125</v>
      </c>
      <c r="L1326" s="6" t="s">
        <v>133</v>
      </c>
      <c r="M1326" s="6" t="s">
        <v>134</v>
      </c>
      <c r="N1326" s="3"/>
      <c r="O1326" s="3"/>
    </row>
    <row r="1327" spans="2:15" x14ac:dyDescent="0.25">
      <c r="B1327" s="6" t="s">
        <v>114</v>
      </c>
      <c r="C1327" s="3">
        <v>76.1875</v>
      </c>
      <c r="D1327" s="3">
        <v>10.59375</v>
      </c>
      <c r="E1327" s="3">
        <v>18.25</v>
      </c>
      <c r="F1327" s="3">
        <v>18.5</v>
      </c>
      <c r="G1327" s="3">
        <f t="shared" si="56"/>
        <v>76.1875</v>
      </c>
      <c r="H1327" s="3">
        <f t="shared" si="54"/>
        <v>36.09375</v>
      </c>
      <c r="I1327" s="3">
        <f t="shared" si="55"/>
        <v>40.09375</v>
      </c>
      <c r="J1327" s="2" t="s">
        <v>13</v>
      </c>
      <c r="K1327" s="6" t="s">
        <v>125</v>
      </c>
      <c r="L1327" s="6" t="s">
        <v>133</v>
      </c>
      <c r="M1327" s="6" t="s">
        <v>134</v>
      </c>
      <c r="N1327" s="3"/>
      <c r="O1327" s="3"/>
    </row>
    <row r="1328" spans="2:15" x14ac:dyDescent="0.25">
      <c r="B1328" s="6" t="s">
        <v>114</v>
      </c>
      <c r="C1328" s="3">
        <v>77.1875</v>
      </c>
      <c r="D1328" s="3">
        <v>10.59375</v>
      </c>
      <c r="E1328" s="3">
        <v>18.5</v>
      </c>
      <c r="F1328" s="3">
        <v>19</v>
      </c>
      <c r="G1328" s="3">
        <f t="shared" si="56"/>
        <v>77.1875</v>
      </c>
      <c r="H1328" s="3">
        <f t="shared" si="54"/>
        <v>37.09375</v>
      </c>
      <c r="I1328" s="3">
        <f t="shared" si="55"/>
        <v>40.09375</v>
      </c>
      <c r="J1328" s="2" t="s">
        <v>13</v>
      </c>
      <c r="K1328" s="6" t="s">
        <v>125</v>
      </c>
      <c r="L1328" s="6" t="s">
        <v>133</v>
      </c>
      <c r="M1328" s="6" t="s">
        <v>134</v>
      </c>
      <c r="N1328" s="3"/>
      <c r="O1328" s="3"/>
    </row>
    <row r="1329" spans="2:15" x14ac:dyDescent="0.25">
      <c r="B1329" s="6" t="s">
        <v>114</v>
      </c>
      <c r="C1329" s="3">
        <v>78.1875</v>
      </c>
      <c r="D1329" s="3">
        <v>10.59375</v>
      </c>
      <c r="E1329" s="3">
        <v>19</v>
      </c>
      <c r="F1329" s="3">
        <v>19</v>
      </c>
      <c r="G1329" s="3">
        <f t="shared" si="56"/>
        <v>78.1875</v>
      </c>
      <c r="H1329" s="3">
        <f t="shared" si="54"/>
        <v>38.09375</v>
      </c>
      <c r="I1329" s="3">
        <f t="shared" si="55"/>
        <v>40.09375</v>
      </c>
      <c r="J1329" s="2" t="s">
        <v>13</v>
      </c>
      <c r="K1329" s="6" t="s">
        <v>125</v>
      </c>
      <c r="L1329" s="6" t="s">
        <v>133</v>
      </c>
      <c r="M1329" s="6" t="s">
        <v>134</v>
      </c>
      <c r="N1329" s="3"/>
      <c r="O1329" s="3"/>
    </row>
    <row r="1330" spans="2:15" x14ac:dyDescent="0.25">
      <c r="B1330" s="6" t="s">
        <v>114</v>
      </c>
      <c r="C1330" s="3">
        <v>79.1875</v>
      </c>
      <c r="D1330" s="3">
        <v>10.59375</v>
      </c>
      <c r="E1330" s="3">
        <v>19.25</v>
      </c>
      <c r="F1330" s="3">
        <v>19.5</v>
      </c>
      <c r="G1330" s="3">
        <f t="shared" si="56"/>
        <v>79.1875</v>
      </c>
      <c r="H1330" s="3">
        <f t="shared" si="54"/>
        <v>39.09375</v>
      </c>
      <c r="I1330" s="3">
        <f t="shared" si="55"/>
        <v>40.09375</v>
      </c>
      <c r="J1330" s="2" t="s">
        <v>13</v>
      </c>
      <c r="K1330" s="6" t="s">
        <v>125</v>
      </c>
      <c r="L1330" s="6" t="s">
        <v>133</v>
      </c>
      <c r="M1330" s="6" t="s">
        <v>134</v>
      </c>
      <c r="N1330" s="3"/>
      <c r="O1330" s="3"/>
    </row>
    <row r="1331" spans="2:15" x14ac:dyDescent="0.25">
      <c r="B1331" s="6" t="s">
        <v>114</v>
      </c>
      <c r="C1331" s="3">
        <v>80.1875</v>
      </c>
      <c r="D1331" s="3">
        <v>10.59375</v>
      </c>
      <c r="E1331" s="3">
        <v>19.5</v>
      </c>
      <c r="F1331" s="3">
        <v>20</v>
      </c>
      <c r="G1331" s="3">
        <f t="shared" si="56"/>
        <v>80.1875</v>
      </c>
      <c r="H1331" s="3">
        <f t="shared" si="54"/>
        <v>40.09375</v>
      </c>
      <c r="I1331" s="3">
        <f t="shared" si="55"/>
        <v>40.09375</v>
      </c>
      <c r="J1331" s="2" t="s">
        <v>12</v>
      </c>
      <c r="K1331" s="6" t="s">
        <v>125</v>
      </c>
      <c r="L1331" s="6" t="s">
        <v>133</v>
      </c>
      <c r="M1331" s="6" t="s">
        <v>134</v>
      </c>
      <c r="N1331" s="3"/>
      <c r="O1331" s="3"/>
    </row>
    <row r="1332" spans="2:15" x14ac:dyDescent="0.25">
      <c r="B1332" s="6" t="s">
        <v>114</v>
      </c>
      <c r="C1332" s="3">
        <v>81.1875</v>
      </c>
      <c r="D1332" s="3">
        <v>10.59375</v>
      </c>
      <c r="E1332" s="3">
        <v>20</v>
      </c>
      <c r="F1332" s="3">
        <v>20</v>
      </c>
      <c r="G1332" s="3">
        <f t="shared" si="56"/>
        <v>81.1875</v>
      </c>
      <c r="H1332" s="3">
        <f t="shared" si="54"/>
        <v>41.09375</v>
      </c>
      <c r="I1332" s="3">
        <f t="shared" si="55"/>
        <v>40.09375</v>
      </c>
      <c r="J1332" s="2" t="s">
        <v>12</v>
      </c>
      <c r="K1332" s="6" t="s">
        <v>125</v>
      </c>
      <c r="L1332" s="6" t="s">
        <v>133</v>
      </c>
      <c r="M1332" s="6" t="s">
        <v>134</v>
      </c>
      <c r="N1332" s="3"/>
      <c r="O1332" s="3"/>
    </row>
    <row r="1333" spans="2:15" x14ac:dyDescent="0.25">
      <c r="B1333" s="6" t="s">
        <v>114</v>
      </c>
      <c r="C1333" s="3">
        <v>82.1875</v>
      </c>
      <c r="D1333" s="3">
        <v>10.59375</v>
      </c>
      <c r="E1333" s="3">
        <v>20.25</v>
      </c>
      <c r="F1333" s="3">
        <v>20.5</v>
      </c>
      <c r="G1333" s="3">
        <f t="shared" si="56"/>
        <v>82.1875</v>
      </c>
      <c r="H1333" s="3">
        <f t="shared" si="54"/>
        <v>42.09375</v>
      </c>
      <c r="I1333" s="3">
        <f t="shared" si="55"/>
        <v>40.09375</v>
      </c>
      <c r="J1333" s="2" t="s">
        <v>13</v>
      </c>
      <c r="K1333" s="6" t="s">
        <v>125</v>
      </c>
      <c r="L1333" s="6" t="s">
        <v>133</v>
      </c>
      <c r="M1333" s="6" t="s">
        <v>134</v>
      </c>
      <c r="N1333" s="3"/>
      <c r="O1333" s="3"/>
    </row>
    <row r="1334" spans="2:15" x14ac:dyDescent="0.25">
      <c r="B1334" s="6" t="s">
        <v>114</v>
      </c>
      <c r="C1334" s="3">
        <v>83.1875</v>
      </c>
      <c r="D1334" s="3">
        <v>10.59375</v>
      </c>
      <c r="E1334" s="3">
        <v>20.5</v>
      </c>
      <c r="F1334" s="3">
        <v>21</v>
      </c>
      <c r="G1334" s="3">
        <f t="shared" si="56"/>
        <v>83.1875</v>
      </c>
      <c r="H1334" s="3">
        <f t="shared" si="54"/>
        <v>43.09375</v>
      </c>
      <c r="I1334" s="3">
        <f t="shared" si="55"/>
        <v>40.09375</v>
      </c>
      <c r="J1334" s="2" t="s">
        <v>13</v>
      </c>
      <c r="K1334" s="6" t="s">
        <v>125</v>
      </c>
      <c r="L1334" s="6" t="s">
        <v>133</v>
      </c>
      <c r="M1334" s="6" t="s">
        <v>134</v>
      </c>
      <c r="N1334" s="3"/>
      <c r="O1334" s="3"/>
    </row>
    <row r="1335" spans="2:15" x14ac:dyDescent="0.25">
      <c r="B1335" s="6" t="s">
        <v>114</v>
      </c>
      <c r="C1335" s="3">
        <v>84.1875</v>
      </c>
      <c r="D1335" s="3">
        <v>10.59375</v>
      </c>
      <c r="E1335" s="3">
        <v>21</v>
      </c>
      <c r="F1335" s="3">
        <v>21</v>
      </c>
      <c r="G1335" s="3">
        <f t="shared" si="56"/>
        <v>84.1875</v>
      </c>
      <c r="H1335" s="3">
        <f t="shared" si="54"/>
        <v>44.09375</v>
      </c>
      <c r="I1335" s="3">
        <f t="shared" si="55"/>
        <v>40.09375</v>
      </c>
      <c r="J1335" s="2" t="s">
        <v>12</v>
      </c>
      <c r="K1335" s="6" t="s">
        <v>125</v>
      </c>
      <c r="L1335" s="6" t="s">
        <v>133</v>
      </c>
      <c r="M1335" s="6" t="s">
        <v>134</v>
      </c>
      <c r="N1335" s="3"/>
      <c r="O1335" s="3"/>
    </row>
    <row r="1336" spans="2:15" x14ac:dyDescent="0.25">
      <c r="B1336" s="6" t="s">
        <v>114</v>
      </c>
      <c r="C1336" s="3">
        <v>85.1875</v>
      </c>
      <c r="D1336" s="3">
        <v>10.59375</v>
      </c>
      <c r="E1336" s="3">
        <v>21.25</v>
      </c>
      <c r="F1336" s="3">
        <v>21.5</v>
      </c>
      <c r="G1336" s="3">
        <f t="shared" si="56"/>
        <v>85.1875</v>
      </c>
      <c r="H1336" s="3">
        <f t="shared" ref="H1336:H1371" si="57">C1336-40.09375</f>
        <v>45.09375</v>
      </c>
      <c r="I1336" s="3">
        <f t="shared" si="55"/>
        <v>40.09375</v>
      </c>
      <c r="J1336" s="2" t="s">
        <v>13</v>
      </c>
      <c r="K1336" s="6" t="s">
        <v>125</v>
      </c>
      <c r="L1336" s="6" t="s">
        <v>133</v>
      </c>
      <c r="M1336" s="6" t="s">
        <v>134</v>
      </c>
      <c r="N1336" s="3"/>
      <c r="O1336" s="3"/>
    </row>
    <row r="1337" spans="2:15" x14ac:dyDescent="0.25">
      <c r="B1337" s="6" t="s">
        <v>114</v>
      </c>
      <c r="C1337" s="3">
        <v>86.1875</v>
      </c>
      <c r="D1337" s="3">
        <v>10.59375</v>
      </c>
      <c r="E1337" s="3">
        <v>21.5</v>
      </c>
      <c r="F1337" s="3">
        <v>22</v>
      </c>
      <c r="G1337" s="3">
        <f t="shared" si="56"/>
        <v>86.1875</v>
      </c>
      <c r="H1337" s="3">
        <f t="shared" si="57"/>
        <v>46.09375</v>
      </c>
      <c r="I1337" s="3">
        <f t="shared" si="55"/>
        <v>40.09375</v>
      </c>
      <c r="J1337" s="2" t="s">
        <v>13</v>
      </c>
      <c r="K1337" s="6" t="s">
        <v>125</v>
      </c>
      <c r="L1337" s="6" t="s">
        <v>133</v>
      </c>
      <c r="M1337" s="6" t="s">
        <v>134</v>
      </c>
      <c r="N1337" s="3"/>
      <c r="O1337" s="3"/>
    </row>
    <row r="1338" spans="2:15" x14ac:dyDescent="0.25">
      <c r="B1338" s="6" t="s">
        <v>114</v>
      </c>
      <c r="C1338" s="3">
        <v>87.1875</v>
      </c>
      <c r="D1338" s="3">
        <v>10.59375</v>
      </c>
      <c r="E1338" s="3">
        <v>22</v>
      </c>
      <c r="F1338" s="3">
        <v>22</v>
      </c>
      <c r="G1338" s="3">
        <f t="shared" si="56"/>
        <v>87.1875</v>
      </c>
      <c r="H1338" s="3">
        <f t="shared" si="57"/>
        <v>47.09375</v>
      </c>
      <c r="I1338" s="3">
        <f t="shared" si="55"/>
        <v>40.09375</v>
      </c>
      <c r="J1338" s="2" t="s">
        <v>13</v>
      </c>
      <c r="K1338" s="6" t="s">
        <v>125</v>
      </c>
      <c r="L1338" s="6" t="s">
        <v>133</v>
      </c>
      <c r="M1338" s="6" t="s">
        <v>134</v>
      </c>
      <c r="N1338" s="3"/>
      <c r="O1338" s="3"/>
    </row>
    <row r="1339" spans="2:15" x14ac:dyDescent="0.25">
      <c r="B1339" s="6" t="s">
        <v>114</v>
      </c>
      <c r="C1339" s="3">
        <v>88.1875</v>
      </c>
      <c r="D1339" s="3">
        <v>10.59375</v>
      </c>
      <c r="E1339" s="3">
        <v>22.25</v>
      </c>
      <c r="F1339" s="3">
        <v>22.5</v>
      </c>
      <c r="G1339" s="3">
        <f t="shared" si="56"/>
        <v>88.1875</v>
      </c>
      <c r="H1339" s="3">
        <f t="shared" si="57"/>
        <v>48.09375</v>
      </c>
      <c r="I1339" s="3">
        <f t="shared" si="55"/>
        <v>40.09375</v>
      </c>
      <c r="J1339" s="2" t="s">
        <v>13</v>
      </c>
      <c r="K1339" s="6" t="s">
        <v>125</v>
      </c>
      <c r="L1339" s="6" t="s">
        <v>133</v>
      </c>
      <c r="M1339" s="6" t="s">
        <v>134</v>
      </c>
      <c r="N1339" s="3"/>
      <c r="O1339" s="3"/>
    </row>
    <row r="1340" spans="2:15" x14ac:dyDescent="0.25">
      <c r="B1340" s="6" t="s">
        <v>114</v>
      </c>
      <c r="C1340" s="3">
        <v>89.1875</v>
      </c>
      <c r="D1340" s="3">
        <v>10.59375</v>
      </c>
      <c r="E1340" s="3">
        <v>22.5</v>
      </c>
      <c r="F1340" s="3">
        <v>23</v>
      </c>
      <c r="G1340" s="3">
        <f t="shared" si="56"/>
        <v>89.1875</v>
      </c>
      <c r="H1340" s="3">
        <f t="shared" si="57"/>
        <v>49.09375</v>
      </c>
      <c r="I1340" s="3">
        <f t="shared" si="55"/>
        <v>40.09375</v>
      </c>
      <c r="J1340" s="2" t="s">
        <v>13</v>
      </c>
      <c r="K1340" s="6" t="s">
        <v>125</v>
      </c>
      <c r="L1340" s="6" t="s">
        <v>133</v>
      </c>
      <c r="M1340" s="6" t="s">
        <v>134</v>
      </c>
      <c r="N1340" s="3"/>
      <c r="O1340" s="3"/>
    </row>
    <row r="1341" spans="2:15" x14ac:dyDescent="0.25">
      <c r="B1341" s="6" t="s">
        <v>114</v>
      </c>
      <c r="C1341" s="3">
        <v>90.1875</v>
      </c>
      <c r="D1341" s="3">
        <v>10.59375</v>
      </c>
      <c r="E1341" s="3">
        <v>23</v>
      </c>
      <c r="F1341" s="3">
        <v>23</v>
      </c>
      <c r="G1341" s="3">
        <f t="shared" si="56"/>
        <v>90.1875</v>
      </c>
      <c r="H1341" s="3">
        <f t="shared" si="57"/>
        <v>50.09375</v>
      </c>
      <c r="I1341" s="3">
        <f t="shared" si="55"/>
        <v>40.09375</v>
      </c>
      <c r="J1341" s="2" t="s">
        <v>13</v>
      </c>
      <c r="K1341" s="6" t="s">
        <v>125</v>
      </c>
      <c r="L1341" s="6" t="s">
        <v>133</v>
      </c>
      <c r="M1341" s="6" t="s">
        <v>134</v>
      </c>
      <c r="N1341" s="3"/>
      <c r="O1341" s="3"/>
    </row>
    <row r="1342" spans="2:15" x14ac:dyDescent="0.25">
      <c r="B1342" s="6" t="s">
        <v>114</v>
      </c>
      <c r="C1342" s="3">
        <v>91.1875</v>
      </c>
      <c r="D1342" s="3">
        <v>10.59375</v>
      </c>
      <c r="E1342" s="3">
        <v>23.25</v>
      </c>
      <c r="F1342" s="3">
        <v>23.5</v>
      </c>
      <c r="G1342" s="3">
        <f t="shared" si="56"/>
        <v>91.1875</v>
      </c>
      <c r="H1342" s="3">
        <f t="shared" si="57"/>
        <v>51.09375</v>
      </c>
      <c r="I1342" s="3">
        <f t="shared" si="55"/>
        <v>40.09375</v>
      </c>
      <c r="J1342" s="2" t="s">
        <v>13</v>
      </c>
      <c r="K1342" s="6" t="s">
        <v>125</v>
      </c>
      <c r="L1342" s="6" t="s">
        <v>133</v>
      </c>
      <c r="M1342" s="6" t="s">
        <v>134</v>
      </c>
      <c r="N1342" s="3"/>
      <c r="O1342" s="3"/>
    </row>
    <row r="1343" spans="2:15" x14ac:dyDescent="0.25">
      <c r="B1343" s="6" t="s">
        <v>114</v>
      </c>
      <c r="C1343" s="3">
        <v>92.1875</v>
      </c>
      <c r="D1343" s="3">
        <v>10.59375</v>
      </c>
      <c r="E1343" s="3">
        <v>23.5</v>
      </c>
      <c r="F1343" s="3">
        <v>24</v>
      </c>
      <c r="G1343" s="3">
        <f t="shared" si="56"/>
        <v>92.1875</v>
      </c>
      <c r="H1343" s="3">
        <f t="shared" si="57"/>
        <v>52.09375</v>
      </c>
      <c r="I1343" s="3">
        <f t="shared" si="55"/>
        <v>40.09375</v>
      </c>
      <c r="J1343" s="2" t="s">
        <v>13</v>
      </c>
      <c r="K1343" s="6" t="s">
        <v>125</v>
      </c>
      <c r="L1343" s="6" t="s">
        <v>133</v>
      </c>
      <c r="M1343" s="6" t="s">
        <v>134</v>
      </c>
      <c r="N1343" s="3"/>
      <c r="O1343" s="3"/>
    </row>
    <row r="1344" spans="2:15" x14ac:dyDescent="0.25">
      <c r="B1344" s="6" t="s">
        <v>114</v>
      </c>
      <c r="C1344" s="3">
        <v>93.1875</v>
      </c>
      <c r="D1344" s="3">
        <v>10.59375</v>
      </c>
      <c r="E1344" s="3">
        <v>24</v>
      </c>
      <c r="F1344" s="3">
        <v>24</v>
      </c>
      <c r="G1344" s="3">
        <f t="shared" si="56"/>
        <v>93.1875</v>
      </c>
      <c r="H1344" s="3">
        <f t="shared" si="57"/>
        <v>53.09375</v>
      </c>
      <c r="I1344" s="3">
        <f t="shared" si="55"/>
        <v>40.09375</v>
      </c>
      <c r="J1344" s="2" t="s">
        <v>13</v>
      </c>
      <c r="K1344" s="6" t="s">
        <v>125</v>
      </c>
      <c r="L1344" s="6" t="s">
        <v>133</v>
      </c>
      <c r="M1344" s="6" t="s">
        <v>134</v>
      </c>
      <c r="N1344" s="3"/>
      <c r="O1344" s="3"/>
    </row>
    <row r="1345" spans="2:15" x14ac:dyDescent="0.25">
      <c r="B1345" s="6" t="s">
        <v>114</v>
      </c>
      <c r="C1345" s="3">
        <v>94.1875</v>
      </c>
      <c r="D1345" s="3">
        <v>10.59375</v>
      </c>
      <c r="E1345" s="3">
        <v>24.25</v>
      </c>
      <c r="F1345" s="3">
        <v>24.5</v>
      </c>
      <c r="G1345" s="3">
        <f t="shared" si="56"/>
        <v>94.1875</v>
      </c>
      <c r="H1345" s="3">
        <f t="shared" si="57"/>
        <v>54.09375</v>
      </c>
      <c r="I1345" s="3">
        <f t="shared" ref="I1345:I1371" si="58">C1345-H1345</f>
        <v>40.09375</v>
      </c>
      <c r="J1345" s="2" t="s">
        <v>13</v>
      </c>
      <c r="K1345" s="6" t="s">
        <v>125</v>
      </c>
      <c r="L1345" s="6" t="s">
        <v>133</v>
      </c>
      <c r="M1345" s="6" t="s">
        <v>134</v>
      </c>
      <c r="N1345" s="3"/>
      <c r="O1345" s="3"/>
    </row>
    <row r="1346" spans="2:15" x14ac:dyDescent="0.25">
      <c r="B1346" s="6" t="s">
        <v>114</v>
      </c>
      <c r="C1346" s="3">
        <v>95.1875</v>
      </c>
      <c r="D1346" s="3">
        <v>10.59375</v>
      </c>
      <c r="E1346" s="3">
        <v>24.5</v>
      </c>
      <c r="F1346" s="3">
        <v>25</v>
      </c>
      <c r="G1346" s="3">
        <f t="shared" si="56"/>
        <v>95.1875</v>
      </c>
      <c r="H1346" s="3">
        <f t="shared" si="57"/>
        <v>55.09375</v>
      </c>
      <c r="I1346" s="3">
        <f t="shared" si="58"/>
        <v>40.09375</v>
      </c>
      <c r="J1346" s="2" t="s">
        <v>13</v>
      </c>
      <c r="K1346" s="6" t="s">
        <v>125</v>
      </c>
      <c r="L1346" s="6" t="s">
        <v>133</v>
      </c>
      <c r="M1346" s="6" t="s">
        <v>134</v>
      </c>
      <c r="N1346" s="3"/>
      <c r="O1346" s="3"/>
    </row>
    <row r="1347" spans="2:15" x14ac:dyDescent="0.25">
      <c r="B1347" s="6" t="s">
        <v>114</v>
      </c>
      <c r="C1347" s="3">
        <v>96.1875</v>
      </c>
      <c r="D1347" s="3">
        <v>10.59375</v>
      </c>
      <c r="E1347" s="3">
        <v>25</v>
      </c>
      <c r="F1347" s="3">
        <v>25</v>
      </c>
      <c r="G1347" s="3">
        <f t="shared" si="56"/>
        <v>96.1875</v>
      </c>
      <c r="H1347" s="3">
        <f t="shared" si="57"/>
        <v>56.09375</v>
      </c>
      <c r="I1347" s="3">
        <f t="shared" si="58"/>
        <v>40.09375</v>
      </c>
      <c r="J1347" s="2" t="s">
        <v>13</v>
      </c>
      <c r="K1347" s="6" t="s">
        <v>125</v>
      </c>
      <c r="L1347" s="6" t="s">
        <v>133</v>
      </c>
      <c r="M1347" s="6" t="s">
        <v>134</v>
      </c>
      <c r="N1347" s="3"/>
      <c r="O1347" s="3"/>
    </row>
    <row r="1348" spans="2:15" x14ac:dyDescent="0.25">
      <c r="B1348" s="6" t="s">
        <v>114</v>
      </c>
      <c r="C1348" s="3">
        <v>97.1875</v>
      </c>
      <c r="D1348" s="3">
        <v>10.59375</v>
      </c>
      <c r="E1348" s="3">
        <v>25.25</v>
      </c>
      <c r="F1348" s="3">
        <v>25.5</v>
      </c>
      <c r="G1348" s="3">
        <f t="shared" si="56"/>
        <v>97.1875</v>
      </c>
      <c r="H1348" s="3">
        <f t="shared" si="57"/>
        <v>57.09375</v>
      </c>
      <c r="I1348" s="3">
        <f t="shared" si="58"/>
        <v>40.09375</v>
      </c>
      <c r="J1348" s="2" t="s">
        <v>13</v>
      </c>
      <c r="K1348" s="6" t="s">
        <v>125</v>
      </c>
      <c r="L1348" s="6" t="s">
        <v>133</v>
      </c>
      <c r="M1348" s="6" t="s">
        <v>134</v>
      </c>
      <c r="N1348" s="3"/>
      <c r="O1348" s="3"/>
    </row>
    <row r="1349" spans="2:15" x14ac:dyDescent="0.25">
      <c r="B1349" s="6" t="s">
        <v>114</v>
      </c>
      <c r="C1349" s="3">
        <v>98.1875</v>
      </c>
      <c r="D1349" s="3">
        <v>10.59375</v>
      </c>
      <c r="E1349" s="3">
        <v>25.5</v>
      </c>
      <c r="F1349" s="3">
        <v>26</v>
      </c>
      <c r="G1349" s="3">
        <f t="shared" si="56"/>
        <v>98.1875</v>
      </c>
      <c r="H1349" s="3">
        <f t="shared" si="57"/>
        <v>58.09375</v>
      </c>
      <c r="I1349" s="3">
        <f t="shared" si="58"/>
        <v>40.09375</v>
      </c>
      <c r="J1349" s="2" t="s">
        <v>13</v>
      </c>
      <c r="K1349" s="6" t="s">
        <v>125</v>
      </c>
      <c r="L1349" s="6" t="s">
        <v>133</v>
      </c>
      <c r="M1349" s="6" t="s">
        <v>134</v>
      </c>
      <c r="N1349" s="3"/>
      <c r="O1349" s="3"/>
    </row>
    <row r="1350" spans="2:15" x14ac:dyDescent="0.25">
      <c r="B1350" s="6" t="s">
        <v>114</v>
      </c>
      <c r="C1350" s="3">
        <v>99.1875</v>
      </c>
      <c r="D1350" s="3">
        <v>10.59375</v>
      </c>
      <c r="E1350" s="3">
        <v>26</v>
      </c>
      <c r="F1350" s="3">
        <v>26</v>
      </c>
      <c r="G1350" s="3">
        <f t="shared" si="56"/>
        <v>99.1875</v>
      </c>
      <c r="H1350" s="3">
        <f t="shared" si="57"/>
        <v>59.09375</v>
      </c>
      <c r="I1350" s="3">
        <f t="shared" si="58"/>
        <v>40.09375</v>
      </c>
      <c r="J1350" s="2" t="s">
        <v>13</v>
      </c>
      <c r="K1350" s="6" t="s">
        <v>125</v>
      </c>
      <c r="L1350" s="6" t="s">
        <v>133</v>
      </c>
      <c r="M1350" s="6" t="s">
        <v>134</v>
      </c>
      <c r="N1350" s="3"/>
      <c r="O1350" s="3"/>
    </row>
    <row r="1351" spans="2:15" x14ac:dyDescent="0.25">
      <c r="B1351" s="6" t="s">
        <v>114</v>
      </c>
      <c r="C1351" s="3">
        <v>100.1875</v>
      </c>
      <c r="D1351" s="3">
        <v>10.59375</v>
      </c>
      <c r="E1351" s="3">
        <v>26.25</v>
      </c>
      <c r="F1351" s="3">
        <v>26.5</v>
      </c>
      <c r="G1351" s="3">
        <f t="shared" si="56"/>
        <v>100.1875</v>
      </c>
      <c r="H1351" s="3">
        <f t="shared" si="57"/>
        <v>60.09375</v>
      </c>
      <c r="I1351" s="3">
        <f t="shared" si="58"/>
        <v>40.09375</v>
      </c>
      <c r="J1351" s="2" t="s">
        <v>13</v>
      </c>
      <c r="K1351" s="6" t="s">
        <v>125</v>
      </c>
      <c r="L1351" s="6" t="s">
        <v>133</v>
      </c>
      <c r="M1351" s="6" t="s">
        <v>134</v>
      </c>
      <c r="N1351" s="3"/>
      <c r="O1351" s="3"/>
    </row>
    <row r="1352" spans="2:15" x14ac:dyDescent="0.25">
      <c r="B1352" s="6" t="s">
        <v>114</v>
      </c>
      <c r="C1352" s="3">
        <v>101.1875</v>
      </c>
      <c r="D1352" s="3">
        <v>10.59375</v>
      </c>
      <c r="E1352" s="3">
        <v>26.5</v>
      </c>
      <c r="F1352" s="3">
        <v>27</v>
      </c>
      <c r="G1352" s="3">
        <f t="shared" si="56"/>
        <v>101.1875</v>
      </c>
      <c r="H1352" s="3">
        <f t="shared" si="57"/>
        <v>61.09375</v>
      </c>
      <c r="I1352" s="3">
        <f t="shared" si="58"/>
        <v>40.09375</v>
      </c>
      <c r="J1352" s="2" t="s">
        <v>13</v>
      </c>
      <c r="K1352" s="6" t="s">
        <v>125</v>
      </c>
      <c r="L1352" s="6" t="s">
        <v>133</v>
      </c>
      <c r="M1352" s="6" t="s">
        <v>134</v>
      </c>
      <c r="N1352" s="3"/>
      <c r="O1352" s="3"/>
    </row>
    <row r="1353" spans="2:15" x14ac:dyDescent="0.25">
      <c r="B1353" s="6" t="s">
        <v>114</v>
      </c>
      <c r="C1353" s="3">
        <v>102.1875</v>
      </c>
      <c r="D1353" s="3">
        <v>10.59375</v>
      </c>
      <c r="E1353" s="3">
        <v>27</v>
      </c>
      <c r="F1353" s="3">
        <v>27</v>
      </c>
      <c r="G1353" s="3">
        <f t="shared" si="56"/>
        <v>102.1875</v>
      </c>
      <c r="H1353" s="3">
        <f t="shared" si="57"/>
        <v>62.09375</v>
      </c>
      <c r="I1353" s="3">
        <f t="shared" si="58"/>
        <v>40.09375</v>
      </c>
      <c r="J1353" s="2" t="s">
        <v>13</v>
      </c>
      <c r="K1353" s="6" t="s">
        <v>125</v>
      </c>
      <c r="L1353" s="6" t="s">
        <v>133</v>
      </c>
      <c r="M1353" s="6" t="s">
        <v>134</v>
      </c>
      <c r="N1353" s="3"/>
      <c r="O1353" s="3"/>
    </row>
    <row r="1354" spans="2:15" x14ac:dyDescent="0.25">
      <c r="B1354" s="6" t="s">
        <v>114</v>
      </c>
      <c r="C1354" s="3">
        <v>103.1875</v>
      </c>
      <c r="D1354" s="3">
        <v>10.59375</v>
      </c>
      <c r="E1354" s="3">
        <v>27.25</v>
      </c>
      <c r="F1354" s="3">
        <v>27.5</v>
      </c>
      <c r="G1354" s="3">
        <f t="shared" si="56"/>
        <v>103.1875</v>
      </c>
      <c r="H1354" s="3">
        <f t="shared" si="57"/>
        <v>63.09375</v>
      </c>
      <c r="I1354" s="3">
        <f t="shared" si="58"/>
        <v>40.09375</v>
      </c>
      <c r="J1354" s="2" t="s">
        <v>13</v>
      </c>
      <c r="K1354" s="6" t="s">
        <v>125</v>
      </c>
      <c r="L1354" s="6" t="s">
        <v>133</v>
      </c>
      <c r="M1354" s="6" t="s">
        <v>134</v>
      </c>
      <c r="N1354" s="3"/>
      <c r="O1354" s="3"/>
    </row>
    <row r="1355" spans="2:15" x14ac:dyDescent="0.25">
      <c r="B1355" s="6" t="s">
        <v>114</v>
      </c>
      <c r="C1355" s="3">
        <v>104.1875</v>
      </c>
      <c r="D1355" s="3">
        <v>10.59375</v>
      </c>
      <c r="E1355" s="3">
        <v>27.5</v>
      </c>
      <c r="F1355" s="3">
        <v>28</v>
      </c>
      <c r="G1355" s="3">
        <f t="shared" si="56"/>
        <v>104.1875</v>
      </c>
      <c r="H1355" s="3">
        <f t="shared" si="57"/>
        <v>64.09375</v>
      </c>
      <c r="I1355" s="3">
        <f t="shared" si="58"/>
        <v>40.09375</v>
      </c>
      <c r="J1355" s="2" t="s">
        <v>13</v>
      </c>
      <c r="K1355" s="6" t="s">
        <v>125</v>
      </c>
      <c r="L1355" s="6" t="s">
        <v>133</v>
      </c>
      <c r="M1355" s="6" t="s">
        <v>134</v>
      </c>
      <c r="N1355" s="3"/>
      <c r="O1355" s="3"/>
    </row>
    <row r="1356" spans="2:15" x14ac:dyDescent="0.25">
      <c r="B1356" s="6" t="s">
        <v>114</v>
      </c>
      <c r="C1356" s="3">
        <v>105.1875</v>
      </c>
      <c r="D1356" s="3">
        <v>10.59375</v>
      </c>
      <c r="E1356" s="3">
        <v>28</v>
      </c>
      <c r="F1356" s="3">
        <v>28</v>
      </c>
      <c r="G1356" s="3">
        <f t="shared" si="56"/>
        <v>105.1875</v>
      </c>
      <c r="H1356" s="3">
        <f t="shared" si="57"/>
        <v>65.09375</v>
      </c>
      <c r="I1356" s="3">
        <f t="shared" si="58"/>
        <v>40.09375</v>
      </c>
      <c r="J1356" s="2" t="s">
        <v>13</v>
      </c>
      <c r="K1356" s="6" t="s">
        <v>125</v>
      </c>
      <c r="L1356" s="6" t="s">
        <v>133</v>
      </c>
      <c r="M1356" s="6" t="s">
        <v>134</v>
      </c>
      <c r="N1356" s="3"/>
      <c r="O1356" s="3"/>
    </row>
    <row r="1357" spans="2:15" x14ac:dyDescent="0.25">
      <c r="B1357" s="6" t="s">
        <v>114</v>
      </c>
      <c r="C1357" s="3">
        <v>106.1875</v>
      </c>
      <c r="D1357" s="3">
        <v>10.59375</v>
      </c>
      <c r="E1357" s="3">
        <v>28.25</v>
      </c>
      <c r="F1357" s="3">
        <v>28.5</v>
      </c>
      <c r="G1357" s="3">
        <f t="shared" si="56"/>
        <v>106.1875</v>
      </c>
      <c r="H1357" s="3">
        <f t="shared" si="57"/>
        <v>66.09375</v>
      </c>
      <c r="I1357" s="3">
        <f t="shared" si="58"/>
        <v>40.09375</v>
      </c>
      <c r="J1357" s="2" t="s">
        <v>13</v>
      </c>
      <c r="K1357" s="6" t="s">
        <v>125</v>
      </c>
      <c r="L1357" s="6" t="s">
        <v>133</v>
      </c>
      <c r="M1357" s="6" t="s">
        <v>134</v>
      </c>
      <c r="N1357" s="3"/>
      <c r="O1357" s="3"/>
    </row>
    <row r="1358" spans="2:15" x14ac:dyDescent="0.25">
      <c r="B1358" s="6" t="s">
        <v>114</v>
      </c>
      <c r="C1358" s="3">
        <v>107.1875</v>
      </c>
      <c r="D1358" s="3">
        <v>10.59375</v>
      </c>
      <c r="E1358" s="3">
        <v>28.5</v>
      </c>
      <c r="F1358" s="3">
        <v>29</v>
      </c>
      <c r="G1358" s="3">
        <f t="shared" si="56"/>
        <v>107.1875</v>
      </c>
      <c r="H1358" s="3">
        <f t="shared" si="57"/>
        <v>67.09375</v>
      </c>
      <c r="I1358" s="3">
        <f t="shared" si="58"/>
        <v>40.09375</v>
      </c>
      <c r="J1358" s="2" t="s">
        <v>13</v>
      </c>
      <c r="K1358" s="6" t="s">
        <v>125</v>
      </c>
      <c r="L1358" s="6" t="s">
        <v>133</v>
      </c>
      <c r="M1358" s="6" t="s">
        <v>134</v>
      </c>
      <c r="N1358" s="3"/>
      <c r="O1358" s="3"/>
    </row>
    <row r="1359" spans="2:15" x14ac:dyDescent="0.25">
      <c r="B1359" s="6" t="s">
        <v>114</v>
      </c>
      <c r="C1359" s="3">
        <v>108.1875</v>
      </c>
      <c r="D1359" s="3">
        <v>10.59375</v>
      </c>
      <c r="E1359" s="3">
        <v>29</v>
      </c>
      <c r="F1359" s="3">
        <v>29</v>
      </c>
      <c r="G1359" s="3">
        <f t="shared" si="56"/>
        <v>108.1875</v>
      </c>
      <c r="H1359" s="3">
        <f t="shared" si="57"/>
        <v>68.09375</v>
      </c>
      <c r="I1359" s="3">
        <f t="shared" si="58"/>
        <v>40.09375</v>
      </c>
      <c r="J1359" s="2" t="s">
        <v>13</v>
      </c>
      <c r="K1359" s="6" t="s">
        <v>125</v>
      </c>
      <c r="L1359" s="6" t="s">
        <v>133</v>
      </c>
      <c r="M1359" s="6" t="s">
        <v>134</v>
      </c>
      <c r="N1359" s="3"/>
      <c r="O1359" s="3"/>
    </row>
    <row r="1360" spans="2:15" x14ac:dyDescent="0.25">
      <c r="B1360" s="6" t="s">
        <v>114</v>
      </c>
      <c r="C1360" s="3">
        <v>109.1875</v>
      </c>
      <c r="D1360" s="3">
        <v>10.59375</v>
      </c>
      <c r="E1360" s="3">
        <v>29.25</v>
      </c>
      <c r="F1360" s="3">
        <v>29.5</v>
      </c>
      <c r="G1360" s="3">
        <f t="shared" si="56"/>
        <v>109.1875</v>
      </c>
      <c r="H1360" s="3">
        <f t="shared" si="57"/>
        <v>69.09375</v>
      </c>
      <c r="I1360" s="3">
        <f t="shared" si="58"/>
        <v>40.09375</v>
      </c>
      <c r="J1360" s="2" t="s">
        <v>13</v>
      </c>
      <c r="K1360" s="6" t="s">
        <v>125</v>
      </c>
      <c r="L1360" s="6" t="s">
        <v>133</v>
      </c>
      <c r="M1360" s="6" t="s">
        <v>134</v>
      </c>
      <c r="N1360" s="3"/>
      <c r="O1360" s="3"/>
    </row>
    <row r="1361" spans="2:15" x14ac:dyDescent="0.25">
      <c r="B1361" s="6" t="s">
        <v>114</v>
      </c>
      <c r="C1361" s="3">
        <v>110.1875</v>
      </c>
      <c r="D1361" s="3">
        <v>10.59375</v>
      </c>
      <c r="E1361" s="3">
        <v>29.5</v>
      </c>
      <c r="F1361" s="3">
        <v>30</v>
      </c>
      <c r="G1361" s="3">
        <f t="shared" si="56"/>
        <v>110.1875</v>
      </c>
      <c r="H1361" s="3">
        <f t="shared" si="57"/>
        <v>70.09375</v>
      </c>
      <c r="I1361" s="3">
        <f t="shared" si="58"/>
        <v>40.09375</v>
      </c>
      <c r="J1361" s="2" t="s">
        <v>13</v>
      </c>
      <c r="K1361" s="6" t="s">
        <v>125</v>
      </c>
      <c r="L1361" s="6" t="s">
        <v>133</v>
      </c>
      <c r="M1361" s="6" t="s">
        <v>134</v>
      </c>
      <c r="N1361" s="3"/>
      <c r="O1361" s="3"/>
    </row>
    <row r="1362" spans="2:15" x14ac:dyDescent="0.25">
      <c r="B1362" s="6" t="s">
        <v>114</v>
      </c>
      <c r="C1362" s="3">
        <v>111.1875</v>
      </c>
      <c r="D1362" s="3">
        <v>10.59375</v>
      </c>
      <c r="E1362" s="3">
        <v>30</v>
      </c>
      <c r="F1362" s="3">
        <v>30</v>
      </c>
      <c r="G1362" s="3">
        <f t="shared" si="56"/>
        <v>111.1875</v>
      </c>
      <c r="H1362" s="3">
        <f t="shared" si="57"/>
        <v>71.09375</v>
      </c>
      <c r="I1362" s="3">
        <f t="shared" si="58"/>
        <v>40.09375</v>
      </c>
      <c r="J1362" s="2" t="s">
        <v>13</v>
      </c>
      <c r="K1362" s="6" t="s">
        <v>125</v>
      </c>
      <c r="L1362" s="6" t="s">
        <v>133</v>
      </c>
      <c r="M1362" s="6" t="s">
        <v>134</v>
      </c>
      <c r="N1362" s="3"/>
      <c r="O1362" s="3"/>
    </row>
    <row r="1363" spans="2:15" x14ac:dyDescent="0.25">
      <c r="B1363" s="6" t="s">
        <v>114</v>
      </c>
      <c r="C1363" s="3">
        <v>112.1875</v>
      </c>
      <c r="D1363" s="3">
        <v>10.59375</v>
      </c>
      <c r="E1363" s="3">
        <v>30.25</v>
      </c>
      <c r="F1363" s="3">
        <v>30.5</v>
      </c>
      <c r="G1363" s="3">
        <f t="shared" si="56"/>
        <v>112.1875</v>
      </c>
      <c r="H1363" s="3">
        <f t="shared" si="57"/>
        <v>72.09375</v>
      </c>
      <c r="I1363" s="3">
        <f t="shared" si="58"/>
        <v>40.09375</v>
      </c>
      <c r="J1363" s="2" t="s">
        <v>13</v>
      </c>
      <c r="K1363" s="6" t="s">
        <v>125</v>
      </c>
      <c r="L1363" s="6" t="s">
        <v>133</v>
      </c>
      <c r="M1363" s="6" t="s">
        <v>134</v>
      </c>
      <c r="N1363" s="3"/>
      <c r="O1363" s="3"/>
    </row>
    <row r="1364" spans="2:15" x14ac:dyDescent="0.25">
      <c r="B1364" s="6" t="s">
        <v>114</v>
      </c>
      <c r="C1364" s="3">
        <v>113.1875</v>
      </c>
      <c r="D1364" s="3">
        <v>10.59375</v>
      </c>
      <c r="E1364" s="3">
        <v>30.5</v>
      </c>
      <c r="F1364" s="3">
        <v>31</v>
      </c>
      <c r="G1364" s="3">
        <f t="shared" si="56"/>
        <v>113.1875</v>
      </c>
      <c r="H1364" s="3">
        <f t="shared" si="57"/>
        <v>73.09375</v>
      </c>
      <c r="I1364" s="3">
        <f t="shared" si="58"/>
        <v>40.09375</v>
      </c>
      <c r="J1364" s="2" t="s">
        <v>13</v>
      </c>
      <c r="K1364" s="6" t="s">
        <v>125</v>
      </c>
      <c r="L1364" s="6" t="s">
        <v>133</v>
      </c>
      <c r="M1364" s="6" t="s">
        <v>134</v>
      </c>
      <c r="N1364" s="3"/>
      <c r="O1364" s="3"/>
    </row>
    <row r="1365" spans="2:15" x14ac:dyDescent="0.25">
      <c r="B1365" s="6" t="s">
        <v>114</v>
      </c>
      <c r="C1365" s="3">
        <v>114.1875</v>
      </c>
      <c r="D1365" s="3">
        <v>10.59375</v>
      </c>
      <c r="E1365" s="3">
        <v>31</v>
      </c>
      <c r="F1365" s="3">
        <v>31</v>
      </c>
      <c r="G1365" s="3">
        <f t="shared" si="56"/>
        <v>114.1875</v>
      </c>
      <c r="H1365" s="3">
        <f t="shared" si="57"/>
        <v>74.09375</v>
      </c>
      <c r="I1365" s="3">
        <f t="shared" si="58"/>
        <v>40.09375</v>
      </c>
      <c r="J1365" s="2" t="s">
        <v>13</v>
      </c>
      <c r="K1365" s="6" t="s">
        <v>125</v>
      </c>
      <c r="L1365" s="6" t="s">
        <v>133</v>
      </c>
      <c r="M1365" s="6" t="s">
        <v>134</v>
      </c>
      <c r="N1365" s="3"/>
      <c r="O1365" s="3"/>
    </row>
    <row r="1366" spans="2:15" x14ac:dyDescent="0.25">
      <c r="B1366" s="6" t="s">
        <v>114</v>
      </c>
      <c r="C1366" s="3">
        <v>115.1875</v>
      </c>
      <c r="D1366" s="3">
        <v>10.59375</v>
      </c>
      <c r="E1366" s="3">
        <v>31.25</v>
      </c>
      <c r="F1366" s="3">
        <v>31.5</v>
      </c>
      <c r="G1366" s="3">
        <f t="shared" si="56"/>
        <v>115.1875</v>
      </c>
      <c r="H1366" s="3">
        <f t="shared" si="57"/>
        <v>75.09375</v>
      </c>
      <c r="I1366" s="3">
        <f t="shared" si="58"/>
        <v>40.09375</v>
      </c>
      <c r="J1366" s="2" t="s">
        <v>13</v>
      </c>
      <c r="K1366" s="6" t="s">
        <v>125</v>
      </c>
      <c r="L1366" s="6" t="s">
        <v>133</v>
      </c>
      <c r="M1366" s="6" t="s">
        <v>134</v>
      </c>
      <c r="N1366" s="3"/>
      <c r="O1366" s="3"/>
    </row>
    <row r="1367" spans="2:15" x14ac:dyDescent="0.25">
      <c r="B1367" s="6" t="s">
        <v>114</v>
      </c>
      <c r="C1367" s="3">
        <v>116.1875</v>
      </c>
      <c r="D1367" s="3">
        <v>10.59375</v>
      </c>
      <c r="E1367" s="3">
        <v>31.5</v>
      </c>
      <c r="F1367" s="3">
        <v>32</v>
      </c>
      <c r="G1367" s="3">
        <f t="shared" si="56"/>
        <v>116.1875</v>
      </c>
      <c r="H1367" s="3">
        <f t="shared" si="57"/>
        <v>76.09375</v>
      </c>
      <c r="I1367" s="3">
        <f t="shared" si="58"/>
        <v>40.09375</v>
      </c>
      <c r="J1367" s="2" t="s">
        <v>13</v>
      </c>
      <c r="K1367" s="6" t="s">
        <v>125</v>
      </c>
      <c r="L1367" s="6" t="s">
        <v>133</v>
      </c>
      <c r="M1367" s="6" t="s">
        <v>134</v>
      </c>
      <c r="N1367" s="3"/>
      <c r="O1367" s="3"/>
    </row>
    <row r="1368" spans="2:15" x14ac:dyDescent="0.25">
      <c r="B1368" s="6" t="s">
        <v>114</v>
      </c>
      <c r="C1368" s="3">
        <v>117.1875</v>
      </c>
      <c r="D1368" s="3">
        <v>10.59375</v>
      </c>
      <c r="E1368" s="3">
        <v>32</v>
      </c>
      <c r="F1368" s="3">
        <v>32</v>
      </c>
      <c r="G1368" s="3">
        <f t="shared" si="56"/>
        <v>117.1875</v>
      </c>
      <c r="H1368" s="3">
        <f t="shared" si="57"/>
        <v>77.09375</v>
      </c>
      <c r="I1368" s="3">
        <f t="shared" si="58"/>
        <v>40.09375</v>
      </c>
      <c r="J1368" s="2" t="s">
        <v>13</v>
      </c>
      <c r="K1368" s="6" t="s">
        <v>125</v>
      </c>
      <c r="L1368" s="6" t="s">
        <v>133</v>
      </c>
      <c r="M1368" s="6" t="s">
        <v>134</v>
      </c>
      <c r="N1368" s="3"/>
      <c r="O1368" s="3"/>
    </row>
    <row r="1369" spans="2:15" x14ac:dyDescent="0.25">
      <c r="B1369" s="6" t="s">
        <v>114</v>
      </c>
      <c r="C1369" s="3">
        <v>118.1875</v>
      </c>
      <c r="D1369" s="3">
        <v>10.59375</v>
      </c>
      <c r="E1369" s="3">
        <v>32.25</v>
      </c>
      <c r="F1369" s="3">
        <v>32.5</v>
      </c>
      <c r="G1369" s="3">
        <f t="shared" si="56"/>
        <v>118.1875</v>
      </c>
      <c r="H1369" s="3">
        <f t="shared" si="57"/>
        <v>78.09375</v>
      </c>
      <c r="I1369" s="3">
        <f t="shared" si="58"/>
        <v>40.09375</v>
      </c>
      <c r="J1369" s="2" t="s">
        <v>13</v>
      </c>
      <c r="K1369" s="6" t="s">
        <v>125</v>
      </c>
      <c r="L1369" s="6" t="s">
        <v>133</v>
      </c>
      <c r="M1369" s="6" t="s">
        <v>134</v>
      </c>
      <c r="N1369" s="3"/>
      <c r="O1369" s="3"/>
    </row>
    <row r="1370" spans="2:15" x14ac:dyDescent="0.25">
      <c r="B1370" s="6" t="s">
        <v>114</v>
      </c>
      <c r="C1370" s="3">
        <v>119.1875</v>
      </c>
      <c r="D1370" s="3">
        <v>10.59375</v>
      </c>
      <c r="E1370" s="3">
        <v>32.5</v>
      </c>
      <c r="F1370" s="3">
        <v>33</v>
      </c>
      <c r="G1370" s="3">
        <f t="shared" si="56"/>
        <v>119.1875</v>
      </c>
      <c r="H1370" s="3">
        <f t="shared" si="57"/>
        <v>79.09375</v>
      </c>
      <c r="I1370" s="3">
        <f t="shared" si="58"/>
        <v>40.09375</v>
      </c>
      <c r="J1370" s="2" t="s">
        <v>13</v>
      </c>
      <c r="K1370" s="6" t="s">
        <v>125</v>
      </c>
      <c r="L1370" s="6" t="s">
        <v>133</v>
      </c>
      <c r="M1370" s="6" t="s">
        <v>134</v>
      </c>
      <c r="N1370" s="3"/>
      <c r="O1370" s="3"/>
    </row>
    <row r="1371" spans="2:15" x14ac:dyDescent="0.25">
      <c r="B1371" s="6" t="s">
        <v>114</v>
      </c>
      <c r="C1371" s="3">
        <v>120.1875</v>
      </c>
      <c r="D1371" s="3">
        <v>10.59375</v>
      </c>
      <c r="E1371" s="3">
        <v>33</v>
      </c>
      <c r="F1371" s="3">
        <v>33</v>
      </c>
      <c r="G1371" s="3">
        <f t="shared" si="56"/>
        <v>120.1875</v>
      </c>
      <c r="H1371" s="3">
        <f t="shared" si="57"/>
        <v>80.09375</v>
      </c>
      <c r="I1371" s="3">
        <f t="shared" si="58"/>
        <v>40.09375</v>
      </c>
      <c r="J1371" s="2" t="s">
        <v>13</v>
      </c>
      <c r="K1371" s="6" t="s">
        <v>125</v>
      </c>
      <c r="L1371" s="6" t="s">
        <v>133</v>
      </c>
      <c r="M1371" s="6" t="s">
        <v>134</v>
      </c>
      <c r="N1371" s="3"/>
      <c r="O1371" s="3"/>
    </row>
    <row r="1372" spans="2:15" x14ac:dyDescent="0.25">
      <c r="B1372" s="6">
        <v>450</v>
      </c>
      <c r="C1372" s="3">
        <v>72.1875</v>
      </c>
      <c r="D1372" s="3">
        <v>10.84375</v>
      </c>
      <c r="E1372" s="3">
        <v>16.75</v>
      </c>
      <c r="F1372" s="3">
        <v>17</v>
      </c>
      <c r="G1372" s="3">
        <f t="shared" si="53"/>
        <v>72.1875</v>
      </c>
      <c r="H1372" s="3">
        <f t="shared" si="54"/>
        <v>32.09375</v>
      </c>
      <c r="I1372" s="3">
        <f t="shared" si="55"/>
        <v>40.09375</v>
      </c>
      <c r="J1372" s="2" t="s">
        <v>13</v>
      </c>
      <c r="K1372" s="6" t="s">
        <v>126</v>
      </c>
      <c r="L1372" s="6" t="s">
        <v>133</v>
      </c>
      <c r="M1372" s="6" t="s">
        <v>134</v>
      </c>
      <c r="N1372" s="3">
        <f>F1372+(2*E1372)+(2*D1372)</f>
        <v>72.1875</v>
      </c>
      <c r="O1372" s="3">
        <f t="shared" ref="O1372:O1420" si="59">C1372-N1372</f>
        <v>0</v>
      </c>
    </row>
    <row r="1373" spans="2:15" x14ac:dyDescent="0.25">
      <c r="B1373" s="6">
        <v>450</v>
      </c>
      <c r="C1373" s="3">
        <v>73.1875</v>
      </c>
      <c r="D1373" s="3">
        <v>10.84375</v>
      </c>
      <c r="E1373" s="3">
        <v>17</v>
      </c>
      <c r="F1373" s="3">
        <v>17.5</v>
      </c>
      <c r="G1373" s="3">
        <f t="shared" si="53"/>
        <v>73.1875</v>
      </c>
      <c r="H1373" s="3">
        <f t="shared" si="54"/>
        <v>33.09375</v>
      </c>
      <c r="I1373" s="3">
        <f t="shared" si="55"/>
        <v>40.09375</v>
      </c>
      <c r="J1373" s="2" t="s">
        <v>13</v>
      </c>
      <c r="K1373" s="6" t="s">
        <v>126</v>
      </c>
      <c r="L1373" s="6" t="s">
        <v>133</v>
      </c>
      <c r="M1373" s="6" t="s">
        <v>134</v>
      </c>
      <c r="N1373" s="3">
        <f t="shared" ref="N1373:N1420" si="60">F1373+(2*E1373)+(2*D1373)</f>
        <v>73.1875</v>
      </c>
      <c r="O1373" s="3">
        <f t="shared" si="59"/>
        <v>0</v>
      </c>
    </row>
    <row r="1374" spans="2:15" x14ac:dyDescent="0.25">
      <c r="B1374" s="6">
        <v>450</v>
      </c>
      <c r="C1374" s="3">
        <v>74.1875</v>
      </c>
      <c r="D1374" s="3">
        <v>10.84375</v>
      </c>
      <c r="E1374" s="3">
        <v>17.5</v>
      </c>
      <c r="F1374" s="3">
        <v>17.5</v>
      </c>
      <c r="G1374" s="3">
        <f t="shared" si="53"/>
        <v>74.1875</v>
      </c>
      <c r="H1374" s="3">
        <f t="shared" si="54"/>
        <v>34.09375</v>
      </c>
      <c r="I1374" s="3">
        <f t="shared" si="55"/>
        <v>40.09375</v>
      </c>
      <c r="J1374" s="2" t="s">
        <v>13</v>
      </c>
      <c r="K1374" s="6" t="s">
        <v>126</v>
      </c>
      <c r="L1374" s="6" t="s">
        <v>133</v>
      </c>
      <c r="M1374" s="6" t="s">
        <v>134</v>
      </c>
      <c r="N1374" s="3">
        <f t="shared" si="60"/>
        <v>74.1875</v>
      </c>
      <c r="O1374" s="3">
        <f t="shared" si="59"/>
        <v>0</v>
      </c>
    </row>
    <row r="1375" spans="2:15" x14ac:dyDescent="0.25">
      <c r="B1375" s="6">
        <v>450</v>
      </c>
      <c r="C1375" s="3">
        <v>75.1875</v>
      </c>
      <c r="D1375" s="3">
        <v>10.84375</v>
      </c>
      <c r="E1375" s="3">
        <v>17.75</v>
      </c>
      <c r="F1375" s="3">
        <v>18</v>
      </c>
      <c r="G1375" s="3">
        <f t="shared" si="53"/>
        <v>75.1875</v>
      </c>
      <c r="H1375" s="3">
        <f t="shared" si="54"/>
        <v>35.09375</v>
      </c>
      <c r="I1375" s="3">
        <f t="shared" si="55"/>
        <v>40.09375</v>
      </c>
      <c r="J1375" s="2" t="s">
        <v>13</v>
      </c>
      <c r="K1375" s="6" t="s">
        <v>126</v>
      </c>
      <c r="L1375" s="6" t="s">
        <v>133</v>
      </c>
      <c r="M1375" s="6" t="s">
        <v>134</v>
      </c>
      <c r="N1375" s="3">
        <f t="shared" si="60"/>
        <v>75.1875</v>
      </c>
      <c r="O1375" s="3">
        <f t="shared" si="59"/>
        <v>0</v>
      </c>
    </row>
    <row r="1376" spans="2:15" x14ac:dyDescent="0.25">
      <c r="B1376" s="6">
        <v>450</v>
      </c>
      <c r="C1376" s="3">
        <v>76.1875</v>
      </c>
      <c r="D1376" s="3">
        <v>10.84375</v>
      </c>
      <c r="E1376" s="3">
        <v>18</v>
      </c>
      <c r="F1376" s="3">
        <v>18.5</v>
      </c>
      <c r="G1376" s="3">
        <f t="shared" si="53"/>
        <v>76.1875</v>
      </c>
      <c r="H1376" s="3">
        <f t="shared" si="54"/>
        <v>36.09375</v>
      </c>
      <c r="I1376" s="3">
        <f t="shared" si="55"/>
        <v>40.09375</v>
      </c>
      <c r="J1376" s="2" t="s">
        <v>13</v>
      </c>
      <c r="K1376" s="6" t="s">
        <v>126</v>
      </c>
      <c r="L1376" s="6" t="s">
        <v>133</v>
      </c>
      <c r="M1376" s="6" t="s">
        <v>134</v>
      </c>
      <c r="N1376" s="3">
        <f t="shared" si="60"/>
        <v>76.1875</v>
      </c>
      <c r="O1376" s="3">
        <f t="shared" si="59"/>
        <v>0</v>
      </c>
    </row>
    <row r="1377" spans="2:15" x14ac:dyDescent="0.25">
      <c r="B1377" s="6">
        <v>450</v>
      </c>
      <c r="C1377" s="3">
        <v>77.1875</v>
      </c>
      <c r="D1377" s="3">
        <v>10.84375</v>
      </c>
      <c r="E1377" s="3">
        <v>18.5</v>
      </c>
      <c r="F1377" s="3">
        <v>18.5</v>
      </c>
      <c r="G1377" s="3">
        <f t="shared" si="53"/>
        <v>77.1875</v>
      </c>
      <c r="H1377" s="3">
        <f t="shared" si="54"/>
        <v>37.09375</v>
      </c>
      <c r="I1377" s="3">
        <f t="shared" si="55"/>
        <v>40.09375</v>
      </c>
      <c r="J1377" s="2" t="s">
        <v>13</v>
      </c>
      <c r="K1377" s="6" t="s">
        <v>126</v>
      </c>
      <c r="L1377" s="6" t="s">
        <v>133</v>
      </c>
      <c r="M1377" s="6" t="s">
        <v>134</v>
      </c>
      <c r="N1377" s="3">
        <f t="shared" si="60"/>
        <v>77.1875</v>
      </c>
      <c r="O1377" s="3">
        <f t="shared" si="59"/>
        <v>0</v>
      </c>
    </row>
    <row r="1378" spans="2:15" x14ac:dyDescent="0.25">
      <c r="B1378" s="6">
        <v>450</v>
      </c>
      <c r="C1378" s="3">
        <v>78.1875</v>
      </c>
      <c r="D1378" s="3">
        <v>10.84375</v>
      </c>
      <c r="E1378" s="3">
        <v>18.75</v>
      </c>
      <c r="F1378" s="3">
        <v>19</v>
      </c>
      <c r="G1378" s="3">
        <f t="shared" si="53"/>
        <v>78.1875</v>
      </c>
      <c r="H1378" s="3">
        <f t="shared" si="54"/>
        <v>38.09375</v>
      </c>
      <c r="I1378" s="3">
        <f t="shared" si="55"/>
        <v>40.09375</v>
      </c>
      <c r="J1378" s="2" t="s">
        <v>13</v>
      </c>
      <c r="K1378" s="6" t="s">
        <v>126</v>
      </c>
      <c r="L1378" s="6" t="s">
        <v>133</v>
      </c>
      <c r="M1378" s="6" t="s">
        <v>134</v>
      </c>
      <c r="N1378" s="3">
        <f t="shared" si="60"/>
        <v>78.1875</v>
      </c>
      <c r="O1378" s="3">
        <f t="shared" si="59"/>
        <v>0</v>
      </c>
    </row>
    <row r="1379" spans="2:15" x14ac:dyDescent="0.25">
      <c r="B1379" s="6">
        <v>450</v>
      </c>
      <c r="C1379" s="3">
        <v>79.1875</v>
      </c>
      <c r="D1379" s="3">
        <v>10.84375</v>
      </c>
      <c r="E1379" s="3">
        <v>19</v>
      </c>
      <c r="F1379" s="3">
        <v>19.5</v>
      </c>
      <c r="G1379" s="3">
        <f t="shared" si="53"/>
        <v>79.1875</v>
      </c>
      <c r="H1379" s="3">
        <f t="shared" si="54"/>
        <v>39.09375</v>
      </c>
      <c r="I1379" s="3">
        <f t="shared" si="55"/>
        <v>40.09375</v>
      </c>
      <c r="J1379" s="2" t="s">
        <v>13</v>
      </c>
      <c r="K1379" s="6" t="s">
        <v>126</v>
      </c>
      <c r="L1379" s="6" t="s">
        <v>133</v>
      </c>
      <c r="M1379" s="6" t="s">
        <v>134</v>
      </c>
      <c r="N1379" s="3">
        <f t="shared" si="60"/>
        <v>79.1875</v>
      </c>
      <c r="O1379" s="3">
        <f t="shared" si="59"/>
        <v>0</v>
      </c>
    </row>
    <row r="1380" spans="2:15" x14ac:dyDescent="0.25">
      <c r="B1380" s="6">
        <v>450</v>
      </c>
      <c r="C1380" s="3">
        <v>80.1875</v>
      </c>
      <c r="D1380" s="3">
        <v>10.84375</v>
      </c>
      <c r="E1380" s="3">
        <v>19.5</v>
      </c>
      <c r="F1380" s="3">
        <v>19.5</v>
      </c>
      <c r="G1380" s="3">
        <f t="shared" si="53"/>
        <v>80.1875</v>
      </c>
      <c r="H1380" s="3">
        <f t="shared" si="54"/>
        <v>40.09375</v>
      </c>
      <c r="I1380" s="3">
        <f t="shared" si="55"/>
        <v>40.09375</v>
      </c>
      <c r="J1380" s="2" t="s">
        <v>12</v>
      </c>
      <c r="K1380" s="6" t="s">
        <v>126</v>
      </c>
      <c r="L1380" s="6" t="s">
        <v>133</v>
      </c>
      <c r="M1380" s="6" t="s">
        <v>134</v>
      </c>
      <c r="N1380" s="3">
        <f t="shared" si="60"/>
        <v>80.1875</v>
      </c>
      <c r="O1380" s="3">
        <f t="shared" si="59"/>
        <v>0</v>
      </c>
    </row>
    <row r="1381" spans="2:15" x14ac:dyDescent="0.25">
      <c r="B1381" s="6">
        <v>450</v>
      </c>
      <c r="C1381" s="3">
        <v>81.1875</v>
      </c>
      <c r="D1381" s="3">
        <v>10.84375</v>
      </c>
      <c r="E1381" s="3">
        <v>19.75</v>
      </c>
      <c r="F1381" s="3">
        <v>20</v>
      </c>
      <c r="G1381" s="3">
        <f t="shared" si="53"/>
        <v>81.1875</v>
      </c>
      <c r="H1381" s="3">
        <f t="shared" si="54"/>
        <v>41.09375</v>
      </c>
      <c r="I1381" s="3">
        <f t="shared" si="55"/>
        <v>40.09375</v>
      </c>
      <c r="J1381" s="2" t="s">
        <v>12</v>
      </c>
      <c r="K1381" s="6" t="s">
        <v>126</v>
      </c>
      <c r="L1381" s="6" t="s">
        <v>133</v>
      </c>
      <c r="M1381" s="6" t="s">
        <v>134</v>
      </c>
      <c r="N1381" s="3">
        <f t="shared" si="60"/>
        <v>81.1875</v>
      </c>
      <c r="O1381" s="3">
        <f t="shared" si="59"/>
        <v>0</v>
      </c>
    </row>
    <row r="1382" spans="2:15" x14ac:dyDescent="0.25">
      <c r="B1382" s="6">
        <v>450</v>
      </c>
      <c r="C1382" s="3">
        <v>82.1875</v>
      </c>
      <c r="D1382" s="3">
        <v>10.84375</v>
      </c>
      <c r="E1382" s="3">
        <v>20</v>
      </c>
      <c r="F1382" s="3">
        <v>20.5</v>
      </c>
      <c r="G1382" s="3">
        <f t="shared" si="53"/>
        <v>82.1875</v>
      </c>
      <c r="H1382" s="3">
        <f t="shared" si="54"/>
        <v>42.09375</v>
      </c>
      <c r="I1382" s="3">
        <f t="shared" si="55"/>
        <v>40.09375</v>
      </c>
      <c r="J1382" s="2" t="s">
        <v>13</v>
      </c>
      <c r="K1382" s="6" t="s">
        <v>126</v>
      </c>
      <c r="L1382" s="6" t="s">
        <v>133</v>
      </c>
      <c r="M1382" s="6" t="s">
        <v>134</v>
      </c>
      <c r="N1382" s="3">
        <f t="shared" si="60"/>
        <v>82.1875</v>
      </c>
      <c r="O1382" s="3">
        <f t="shared" si="59"/>
        <v>0</v>
      </c>
    </row>
    <row r="1383" spans="2:15" x14ac:dyDescent="0.25">
      <c r="B1383" s="6">
        <v>450</v>
      </c>
      <c r="C1383" s="3">
        <v>83.1875</v>
      </c>
      <c r="D1383" s="3">
        <v>10.84375</v>
      </c>
      <c r="E1383" s="3">
        <v>20.5</v>
      </c>
      <c r="F1383" s="3">
        <v>20.5</v>
      </c>
      <c r="G1383" s="3">
        <f t="shared" si="53"/>
        <v>83.1875</v>
      </c>
      <c r="H1383" s="3">
        <f t="shared" si="54"/>
        <v>43.09375</v>
      </c>
      <c r="I1383" s="3">
        <f t="shared" si="55"/>
        <v>40.09375</v>
      </c>
      <c r="J1383" s="2" t="s">
        <v>13</v>
      </c>
      <c r="K1383" s="6" t="s">
        <v>126</v>
      </c>
      <c r="L1383" s="6" t="s">
        <v>133</v>
      </c>
      <c r="M1383" s="6" t="s">
        <v>134</v>
      </c>
      <c r="N1383" s="3">
        <f t="shared" si="60"/>
        <v>83.1875</v>
      </c>
      <c r="O1383" s="3">
        <f t="shared" si="59"/>
        <v>0</v>
      </c>
    </row>
    <row r="1384" spans="2:15" x14ac:dyDescent="0.25">
      <c r="B1384" s="6">
        <v>450</v>
      </c>
      <c r="C1384" s="3">
        <v>84.1875</v>
      </c>
      <c r="D1384" s="3">
        <v>10.84375</v>
      </c>
      <c r="E1384" s="3">
        <v>20.75</v>
      </c>
      <c r="F1384" s="3">
        <v>21</v>
      </c>
      <c r="G1384" s="3">
        <f t="shared" si="53"/>
        <v>84.1875</v>
      </c>
      <c r="H1384" s="3">
        <f t="shared" si="54"/>
        <v>44.09375</v>
      </c>
      <c r="I1384" s="3">
        <f t="shared" si="55"/>
        <v>40.09375</v>
      </c>
      <c r="J1384" s="2" t="s">
        <v>12</v>
      </c>
      <c r="K1384" s="6" t="s">
        <v>126</v>
      </c>
      <c r="L1384" s="6" t="s">
        <v>133</v>
      </c>
      <c r="M1384" s="6" t="s">
        <v>134</v>
      </c>
      <c r="N1384" s="3">
        <f t="shared" si="60"/>
        <v>84.1875</v>
      </c>
      <c r="O1384" s="3">
        <f t="shared" si="59"/>
        <v>0</v>
      </c>
    </row>
    <row r="1385" spans="2:15" x14ac:dyDescent="0.25">
      <c r="B1385" s="6">
        <v>450</v>
      </c>
      <c r="C1385" s="3">
        <v>85.1875</v>
      </c>
      <c r="D1385" s="3">
        <v>10.84375</v>
      </c>
      <c r="E1385" s="3">
        <v>21</v>
      </c>
      <c r="F1385" s="3">
        <v>21.5</v>
      </c>
      <c r="G1385" s="3">
        <f t="shared" si="53"/>
        <v>85.1875</v>
      </c>
      <c r="H1385" s="3">
        <f t="shared" si="54"/>
        <v>45.09375</v>
      </c>
      <c r="I1385" s="3">
        <f t="shared" si="55"/>
        <v>40.09375</v>
      </c>
      <c r="J1385" s="2" t="s">
        <v>13</v>
      </c>
      <c r="K1385" s="6" t="s">
        <v>126</v>
      </c>
      <c r="L1385" s="6" t="s">
        <v>133</v>
      </c>
      <c r="M1385" s="6" t="s">
        <v>134</v>
      </c>
      <c r="N1385" s="3">
        <f t="shared" si="60"/>
        <v>85.1875</v>
      </c>
      <c r="O1385" s="3">
        <f t="shared" si="59"/>
        <v>0</v>
      </c>
    </row>
    <row r="1386" spans="2:15" x14ac:dyDescent="0.25">
      <c r="B1386" s="6">
        <v>450</v>
      </c>
      <c r="C1386" s="3">
        <v>86.1875</v>
      </c>
      <c r="D1386" s="3">
        <v>10.84375</v>
      </c>
      <c r="E1386" s="3">
        <v>21.5</v>
      </c>
      <c r="F1386" s="3">
        <v>21.5</v>
      </c>
      <c r="G1386" s="3">
        <f t="shared" si="53"/>
        <v>86.1875</v>
      </c>
      <c r="H1386" s="3">
        <f t="shared" si="54"/>
        <v>46.09375</v>
      </c>
      <c r="I1386" s="3">
        <f t="shared" si="55"/>
        <v>40.09375</v>
      </c>
      <c r="J1386" s="2" t="s">
        <v>13</v>
      </c>
      <c r="K1386" s="6" t="s">
        <v>126</v>
      </c>
      <c r="L1386" s="6" t="s">
        <v>133</v>
      </c>
      <c r="M1386" s="6" t="s">
        <v>134</v>
      </c>
      <c r="N1386" s="3">
        <f t="shared" si="60"/>
        <v>86.1875</v>
      </c>
      <c r="O1386" s="3">
        <f t="shared" si="59"/>
        <v>0</v>
      </c>
    </row>
    <row r="1387" spans="2:15" x14ac:dyDescent="0.25">
      <c r="B1387" s="6">
        <v>450</v>
      </c>
      <c r="C1387" s="3">
        <v>87.1875</v>
      </c>
      <c r="D1387" s="3">
        <v>10.84375</v>
      </c>
      <c r="E1387" s="3">
        <v>21.75</v>
      </c>
      <c r="F1387" s="3">
        <v>22</v>
      </c>
      <c r="G1387" s="3">
        <f t="shared" si="53"/>
        <v>87.1875</v>
      </c>
      <c r="H1387" s="3">
        <f t="shared" si="54"/>
        <v>47.09375</v>
      </c>
      <c r="I1387" s="3">
        <f t="shared" si="55"/>
        <v>40.09375</v>
      </c>
      <c r="J1387" s="2" t="s">
        <v>13</v>
      </c>
      <c r="K1387" s="6" t="s">
        <v>126</v>
      </c>
      <c r="L1387" s="6" t="s">
        <v>133</v>
      </c>
      <c r="M1387" s="6" t="s">
        <v>134</v>
      </c>
      <c r="N1387" s="3">
        <f t="shared" si="60"/>
        <v>87.1875</v>
      </c>
      <c r="O1387" s="3">
        <f t="shared" si="59"/>
        <v>0</v>
      </c>
    </row>
    <row r="1388" spans="2:15" x14ac:dyDescent="0.25">
      <c r="B1388" s="6">
        <v>450</v>
      </c>
      <c r="C1388" s="3">
        <v>88.1875</v>
      </c>
      <c r="D1388" s="3">
        <v>10.84375</v>
      </c>
      <c r="E1388" s="3">
        <v>22</v>
      </c>
      <c r="F1388" s="3">
        <v>22.5</v>
      </c>
      <c r="G1388" s="3">
        <f t="shared" ref="G1388:G1436" si="61">(2*D1388)+F1388+(2*E1388)</f>
        <v>88.1875</v>
      </c>
      <c r="H1388" s="3">
        <f t="shared" si="54"/>
        <v>48.09375</v>
      </c>
      <c r="I1388" s="3">
        <f t="shared" si="55"/>
        <v>40.09375</v>
      </c>
      <c r="J1388" s="2" t="s">
        <v>13</v>
      </c>
      <c r="K1388" s="6" t="s">
        <v>126</v>
      </c>
      <c r="L1388" s="6" t="s">
        <v>133</v>
      </c>
      <c r="M1388" s="6" t="s">
        <v>134</v>
      </c>
      <c r="N1388" s="3">
        <f t="shared" si="60"/>
        <v>88.1875</v>
      </c>
      <c r="O1388" s="3">
        <f t="shared" si="59"/>
        <v>0</v>
      </c>
    </row>
    <row r="1389" spans="2:15" x14ac:dyDescent="0.25">
      <c r="B1389" s="6">
        <v>450</v>
      </c>
      <c r="C1389" s="3">
        <v>89.1875</v>
      </c>
      <c r="D1389" s="3">
        <v>10.84375</v>
      </c>
      <c r="E1389" s="3">
        <v>22.5</v>
      </c>
      <c r="F1389" s="3">
        <v>22.5</v>
      </c>
      <c r="G1389" s="3">
        <f t="shared" si="61"/>
        <v>89.1875</v>
      </c>
      <c r="H1389" s="3">
        <f t="shared" si="54"/>
        <v>49.09375</v>
      </c>
      <c r="I1389" s="3">
        <f t="shared" si="55"/>
        <v>40.09375</v>
      </c>
      <c r="J1389" s="2" t="s">
        <v>13</v>
      </c>
      <c r="K1389" s="6" t="s">
        <v>126</v>
      </c>
      <c r="L1389" s="6" t="s">
        <v>133</v>
      </c>
      <c r="M1389" s="6" t="s">
        <v>134</v>
      </c>
      <c r="N1389" s="3">
        <f t="shared" si="60"/>
        <v>89.1875</v>
      </c>
      <c r="O1389" s="3">
        <f t="shared" si="59"/>
        <v>0</v>
      </c>
    </row>
    <row r="1390" spans="2:15" x14ac:dyDescent="0.25">
      <c r="B1390" s="6">
        <v>450</v>
      </c>
      <c r="C1390" s="3">
        <v>90.1875</v>
      </c>
      <c r="D1390" s="3">
        <v>10.84375</v>
      </c>
      <c r="E1390" s="3">
        <v>22.75</v>
      </c>
      <c r="F1390" s="3">
        <v>23</v>
      </c>
      <c r="G1390" s="3">
        <f t="shared" si="61"/>
        <v>90.1875</v>
      </c>
      <c r="H1390" s="3">
        <f t="shared" si="54"/>
        <v>50.09375</v>
      </c>
      <c r="I1390" s="3">
        <f t="shared" si="55"/>
        <v>40.09375</v>
      </c>
      <c r="J1390" s="2" t="s">
        <v>13</v>
      </c>
      <c r="K1390" s="6" t="s">
        <v>126</v>
      </c>
      <c r="L1390" s="6" t="s">
        <v>133</v>
      </c>
      <c r="M1390" s="6" t="s">
        <v>134</v>
      </c>
      <c r="N1390" s="3">
        <f t="shared" si="60"/>
        <v>90.1875</v>
      </c>
      <c r="O1390" s="3">
        <f t="shared" si="59"/>
        <v>0</v>
      </c>
    </row>
    <row r="1391" spans="2:15" x14ac:dyDescent="0.25">
      <c r="B1391" s="6">
        <v>450</v>
      </c>
      <c r="C1391" s="3">
        <v>91.1875</v>
      </c>
      <c r="D1391" s="3">
        <v>10.84375</v>
      </c>
      <c r="E1391" s="3">
        <v>23</v>
      </c>
      <c r="F1391" s="3">
        <v>23.5</v>
      </c>
      <c r="G1391" s="3">
        <f t="shared" si="61"/>
        <v>91.1875</v>
      </c>
      <c r="H1391" s="3">
        <f t="shared" si="54"/>
        <v>51.09375</v>
      </c>
      <c r="I1391" s="3">
        <f t="shared" si="55"/>
        <v>40.09375</v>
      </c>
      <c r="J1391" s="2" t="s">
        <v>13</v>
      </c>
      <c r="K1391" s="6" t="s">
        <v>126</v>
      </c>
      <c r="L1391" s="6" t="s">
        <v>133</v>
      </c>
      <c r="M1391" s="6" t="s">
        <v>134</v>
      </c>
      <c r="N1391" s="3">
        <f t="shared" si="60"/>
        <v>91.1875</v>
      </c>
      <c r="O1391" s="3">
        <f t="shared" si="59"/>
        <v>0</v>
      </c>
    </row>
    <row r="1392" spans="2:15" x14ac:dyDescent="0.25">
      <c r="B1392" s="6">
        <v>450</v>
      </c>
      <c r="C1392" s="3">
        <v>92.1875</v>
      </c>
      <c r="D1392" s="3">
        <v>10.84375</v>
      </c>
      <c r="E1392" s="3">
        <v>23.5</v>
      </c>
      <c r="F1392" s="3">
        <v>23.5</v>
      </c>
      <c r="G1392" s="3">
        <f t="shared" si="61"/>
        <v>92.1875</v>
      </c>
      <c r="H1392" s="3">
        <f t="shared" si="54"/>
        <v>52.09375</v>
      </c>
      <c r="I1392" s="3">
        <f t="shared" si="55"/>
        <v>40.09375</v>
      </c>
      <c r="J1392" s="2" t="s">
        <v>13</v>
      </c>
      <c r="K1392" s="6" t="s">
        <v>126</v>
      </c>
      <c r="L1392" s="6" t="s">
        <v>133</v>
      </c>
      <c r="M1392" s="6" t="s">
        <v>134</v>
      </c>
      <c r="N1392" s="3">
        <f t="shared" si="60"/>
        <v>92.1875</v>
      </c>
      <c r="O1392" s="3">
        <f t="shared" si="59"/>
        <v>0</v>
      </c>
    </row>
    <row r="1393" spans="2:15" x14ac:dyDescent="0.25">
      <c r="B1393" s="6">
        <v>450</v>
      </c>
      <c r="C1393" s="3">
        <v>93.1875</v>
      </c>
      <c r="D1393" s="3">
        <v>10.84375</v>
      </c>
      <c r="E1393" s="3">
        <v>23.75</v>
      </c>
      <c r="F1393" s="3">
        <v>24</v>
      </c>
      <c r="G1393" s="3">
        <f t="shared" si="61"/>
        <v>93.1875</v>
      </c>
      <c r="H1393" s="3">
        <f t="shared" si="54"/>
        <v>53.09375</v>
      </c>
      <c r="I1393" s="3">
        <f t="shared" si="55"/>
        <v>40.09375</v>
      </c>
      <c r="J1393" s="2" t="s">
        <v>13</v>
      </c>
      <c r="K1393" s="6" t="s">
        <v>126</v>
      </c>
      <c r="L1393" s="6" t="s">
        <v>133</v>
      </c>
      <c r="M1393" s="6" t="s">
        <v>134</v>
      </c>
      <c r="N1393" s="3">
        <f t="shared" si="60"/>
        <v>93.1875</v>
      </c>
      <c r="O1393" s="3">
        <f t="shared" si="59"/>
        <v>0</v>
      </c>
    </row>
    <row r="1394" spans="2:15" x14ac:dyDescent="0.25">
      <c r="B1394" s="6">
        <v>450</v>
      </c>
      <c r="C1394" s="3">
        <v>94.1875</v>
      </c>
      <c r="D1394" s="3">
        <v>10.84375</v>
      </c>
      <c r="E1394" s="3">
        <v>24</v>
      </c>
      <c r="F1394" s="3">
        <v>24.5</v>
      </c>
      <c r="G1394" s="3">
        <f t="shared" si="61"/>
        <v>94.1875</v>
      </c>
      <c r="H1394" s="3">
        <f t="shared" si="54"/>
        <v>54.09375</v>
      </c>
      <c r="I1394" s="3">
        <f t="shared" si="55"/>
        <v>40.09375</v>
      </c>
      <c r="J1394" s="2" t="s">
        <v>13</v>
      </c>
      <c r="K1394" s="6" t="s">
        <v>126</v>
      </c>
      <c r="L1394" s="6" t="s">
        <v>133</v>
      </c>
      <c r="M1394" s="6" t="s">
        <v>134</v>
      </c>
      <c r="N1394" s="3">
        <f t="shared" si="60"/>
        <v>94.1875</v>
      </c>
      <c r="O1394" s="3">
        <f t="shared" si="59"/>
        <v>0</v>
      </c>
    </row>
    <row r="1395" spans="2:15" x14ac:dyDescent="0.25">
      <c r="B1395" s="6">
        <v>450</v>
      </c>
      <c r="C1395" s="3">
        <v>95.1875</v>
      </c>
      <c r="D1395" s="3">
        <v>10.84375</v>
      </c>
      <c r="E1395" s="3">
        <v>24.5</v>
      </c>
      <c r="F1395" s="3">
        <v>24.5</v>
      </c>
      <c r="G1395" s="3">
        <f t="shared" si="61"/>
        <v>95.1875</v>
      </c>
      <c r="H1395" s="3">
        <f t="shared" si="54"/>
        <v>55.09375</v>
      </c>
      <c r="I1395" s="3">
        <f t="shared" si="55"/>
        <v>40.09375</v>
      </c>
      <c r="J1395" s="2" t="s">
        <v>13</v>
      </c>
      <c r="K1395" s="6" t="s">
        <v>126</v>
      </c>
      <c r="L1395" s="6" t="s">
        <v>133</v>
      </c>
      <c r="M1395" s="6" t="s">
        <v>134</v>
      </c>
      <c r="N1395" s="3">
        <f t="shared" si="60"/>
        <v>95.1875</v>
      </c>
      <c r="O1395" s="3">
        <f t="shared" si="59"/>
        <v>0</v>
      </c>
    </row>
    <row r="1396" spans="2:15" x14ac:dyDescent="0.25">
      <c r="B1396" s="6">
        <v>450</v>
      </c>
      <c r="C1396" s="3">
        <v>96.1875</v>
      </c>
      <c r="D1396" s="3">
        <v>10.84375</v>
      </c>
      <c r="E1396" s="3">
        <v>24.75</v>
      </c>
      <c r="F1396" s="3">
        <v>25</v>
      </c>
      <c r="G1396" s="3">
        <f t="shared" si="61"/>
        <v>96.1875</v>
      </c>
      <c r="H1396" s="3">
        <f t="shared" si="54"/>
        <v>56.09375</v>
      </c>
      <c r="I1396" s="3">
        <f t="shared" si="55"/>
        <v>40.09375</v>
      </c>
      <c r="J1396" s="2" t="s">
        <v>13</v>
      </c>
      <c r="K1396" s="6" t="s">
        <v>126</v>
      </c>
      <c r="L1396" s="6" t="s">
        <v>133</v>
      </c>
      <c r="M1396" s="6" t="s">
        <v>134</v>
      </c>
      <c r="N1396" s="3">
        <f t="shared" si="60"/>
        <v>96.1875</v>
      </c>
      <c r="O1396" s="3">
        <f t="shared" si="59"/>
        <v>0</v>
      </c>
    </row>
    <row r="1397" spans="2:15" x14ac:dyDescent="0.25">
      <c r="B1397" s="6">
        <v>450</v>
      </c>
      <c r="C1397" s="3">
        <v>97.1875</v>
      </c>
      <c r="D1397" s="3">
        <v>10.84375</v>
      </c>
      <c r="E1397" s="3">
        <v>25</v>
      </c>
      <c r="F1397" s="3">
        <v>25.5</v>
      </c>
      <c r="G1397" s="3">
        <f t="shared" si="61"/>
        <v>97.1875</v>
      </c>
      <c r="H1397" s="3">
        <f t="shared" si="54"/>
        <v>57.09375</v>
      </c>
      <c r="I1397" s="3">
        <f t="shared" si="55"/>
        <v>40.09375</v>
      </c>
      <c r="J1397" s="2" t="s">
        <v>13</v>
      </c>
      <c r="K1397" s="6" t="s">
        <v>126</v>
      </c>
      <c r="L1397" s="6" t="s">
        <v>133</v>
      </c>
      <c r="M1397" s="6" t="s">
        <v>134</v>
      </c>
      <c r="N1397" s="3">
        <f t="shared" si="60"/>
        <v>97.1875</v>
      </c>
      <c r="O1397" s="3">
        <f t="shared" si="59"/>
        <v>0</v>
      </c>
    </row>
    <row r="1398" spans="2:15" x14ac:dyDescent="0.25">
      <c r="B1398" s="6">
        <v>450</v>
      </c>
      <c r="C1398" s="3">
        <v>98.1875</v>
      </c>
      <c r="D1398" s="3">
        <v>10.84375</v>
      </c>
      <c r="E1398" s="3">
        <v>25.5</v>
      </c>
      <c r="F1398" s="3">
        <v>25.5</v>
      </c>
      <c r="G1398" s="3">
        <f t="shared" si="61"/>
        <v>98.1875</v>
      </c>
      <c r="H1398" s="3">
        <f t="shared" si="54"/>
        <v>58.09375</v>
      </c>
      <c r="I1398" s="3">
        <f t="shared" si="55"/>
        <v>40.09375</v>
      </c>
      <c r="J1398" s="2" t="s">
        <v>13</v>
      </c>
      <c r="K1398" s="6" t="s">
        <v>126</v>
      </c>
      <c r="L1398" s="6" t="s">
        <v>133</v>
      </c>
      <c r="M1398" s="6" t="s">
        <v>134</v>
      </c>
      <c r="N1398" s="3">
        <f t="shared" si="60"/>
        <v>98.1875</v>
      </c>
      <c r="O1398" s="3">
        <f t="shared" si="59"/>
        <v>0</v>
      </c>
    </row>
    <row r="1399" spans="2:15" x14ac:dyDescent="0.25">
      <c r="B1399" s="6">
        <v>450</v>
      </c>
      <c r="C1399" s="3">
        <v>99.1875</v>
      </c>
      <c r="D1399" s="3">
        <v>10.84375</v>
      </c>
      <c r="E1399" s="3">
        <v>25.75</v>
      </c>
      <c r="F1399" s="3">
        <v>26</v>
      </c>
      <c r="G1399" s="3">
        <f t="shared" si="61"/>
        <v>99.1875</v>
      </c>
      <c r="H1399" s="3">
        <f t="shared" si="54"/>
        <v>59.09375</v>
      </c>
      <c r="I1399" s="3">
        <f t="shared" si="55"/>
        <v>40.09375</v>
      </c>
      <c r="J1399" s="2" t="s">
        <v>13</v>
      </c>
      <c r="K1399" s="6" t="s">
        <v>126</v>
      </c>
      <c r="L1399" s="6" t="s">
        <v>133</v>
      </c>
      <c r="M1399" s="6" t="s">
        <v>134</v>
      </c>
      <c r="N1399" s="3">
        <f t="shared" si="60"/>
        <v>99.1875</v>
      </c>
      <c r="O1399" s="3">
        <f t="shared" si="59"/>
        <v>0</v>
      </c>
    </row>
    <row r="1400" spans="2:15" x14ac:dyDescent="0.25">
      <c r="B1400" s="6">
        <v>450</v>
      </c>
      <c r="C1400" s="3">
        <v>100.1875</v>
      </c>
      <c r="D1400" s="3">
        <v>10.84375</v>
      </c>
      <c r="E1400" s="3">
        <v>26</v>
      </c>
      <c r="F1400" s="3">
        <v>26.5</v>
      </c>
      <c r="G1400" s="3">
        <f t="shared" si="61"/>
        <v>100.1875</v>
      </c>
      <c r="H1400" s="3">
        <f t="shared" ref="H1400:H1416" si="62">C1400-40.09375</f>
        <v>60.09375</v>
      </c>
      <c r="I1400" s="3">
        <f t="shared" si="55"/>
        <v>40.09375</v>
      </c>
      <c r="J1400" s="2" t="s">
        <v>13</v>
      </c>
      <c r="K1400" s="6" t="s">
        <v>126</v>
      </c>
      <c r="L1400" s="6" t="s">
        <v>133</v>
      </c>
      <c r="M1400" s="6" t="s">
        <v>134</v>
      </c>
      <c r="N1400" s="3">
        <f t="shared" si="60"/>
        <v>100.1875</v>
      </c>
      <c r="O1400" s="3">
        <f t="shared" si="59"/>
        <v>0</v>
      </c>
    </row>
    <row r="1401" spans="2:15" x14ac:dyDescent="0.25">
      <c r="B1401" s="6">
        <v>450</v>
      </c>
      <c r="C1401" s="3">
        <v>101.1875</v>
      </c>
      <c r="D1401" s="3">
        <v>10.84375</v>
      </c>
      <c r="E1401" s="3">
        <v>26.5</v>
      </c>
      <c r="F1401" s="3">
        <v>26.5</v>
      </c>
      <c r="G1401" s="3">
        <f t="shared" si="61"/>
        <v>101.1875</v>
      </c>
      <c r="H1401" s="3">
        <f t="shared" si="62"/>
        <v>61.09375</v>
      </c>
      <c r="I1401" s="3">
        <f t="shared" si="55"/>
        <v>40.09375</v>
      </c>
      <c r="J1401" s="2" t="s">
        <v>13</v>
      </c>
      <c r="K1401" s="6" t="s">
        <v>126</v>
      </c>
      <c r="L1401" s="6" t="s">
        <v>133</v>
      </c>
      <c r="M1401" s="6" t="s">
        <v>134</v>
      </c>
      <c r="N1401" s="3">
        <f t="shared" si="60"/>
        <v>101.1875</v>
      </c>
      <c r="O1401" s="3">
        <f t="shared" si="59"/>
        <v>0</v>
      </c>
    </row>
    <row r="1402" spans="2:15" x14ac:dyDescent="0.25">
      <c r="B1402" s="6">
        <v>450</v>
      </c>
      <c r="C1402" s="3">
        <v>102.1875</v>
      </c>
      <c r="D1402" s="3">
        <v>10.84375</v>
      </c>
      <c r="E1402" s="3">
        <v>26.75</v>
      </c>
      <c r="F1402" s="3">
        <v>27</v>
      </c>
      <c r="G1402" s="3">
        <f t="shared" si="61"/>
        <v>102.1875</v>
      </c>
      <c r="H1402" s="3">
        <f t="shared" si="62"/>
        <v>62.09375</v>
      </c>
      <c r="I1402" s="3">
        <f t="shared" si="55"/>
        <v>40.09375</v>
      </c>
      <c r="J1402" s="2" t="s">
        <v>13</v>
      </c>
      <c r="K1402" s="6" t="s">
        <v>126</v>
      </c>
      <c r="L1402" s="6" t="s">
        <v>133</v>
      </c>
      <c r="M1402" s="6" t="s">
        <v>134</v>
      </c>
      <c r="N1402" s="3">
        <f t="shared" si="60"/>
        <v>102.1875</v>
      </c>
      <c r="O1402" s="3">
        <f t="shared" si="59"/>
        <v>0</v>
      </c>
    </row>
    <row r="1403" spans="2:15" x14ac:dyDescent="0.25">
      <c r="B1403" s="6">
        <v>450</v>
      </c>
      <c r="C1403" s="3">
        <v>103.1875</v>
      </c>
      <c r="D1403" s="3">
        <v>10.84375</v>
      </c>
      <c r="E1403" s="3">
        <v>27</v>
      </c>
      <c r="F1403" s="3">
        <v>27.5</v>
      </c>
      <c r="G1403" s="3">
        <f t="shared" si="61"/>
        <v>103.1875</v>
      </c>
      <c r="H1403" s="3">
        <f t="shared" si="62"/>
        <v>63.09375</v>
      </c>
      <c r="I1403" s="3">
        <f t="shared" si="55"/>
        <v>40.09375</v>
      </c>
      <c r="J1403" s="2" t="s">
        <v>13</v>
      </c>
      <c r="K1403" s="6" t="s">
        <v>126</v>
      </c>
      <c r="L1403" s="6" t="s">
        <v>133</v>
      </c>
      <c r="M1403" s="6" t="s">
        <v>134</v>
      </c>
      <c r="N1403" s="3">
        <f t="shared" si="60"/>
        <v>103.1875</v>
      </c>
      <c r="O1403" s="3">
        <f t="shared" si="59"/>
        <v>0</v>
      </c>
    </row>
    <row r="1404" spans="2:15" x14ac:dyDescent="0.25">
      <c r="B1404" s="6">
        <v>450</v>
      </c>
      <c r="C1404" s="3">
        <v>104.1875</v>
      </c>
      <c r="D1404" s="3">
        <v>10.84375</v>
      </c>
      <c r="E1404" s="3">
        <v>27.5</v>
      </c>
      <c r="F1404" s="3">
        <v>27.5</v>
      </c>
      <c r="G1404" s="3">
        <f t="shared" si="61"/>
        <v>104.1875</v>
      </c>
      <c r="H1404" s="3">
        <f t="shared" si="62"/>
        <v>64.09375</v>
      </c>
      <c r="I1404" s="3">
        <f t="shared" si="55"/>
        <v>40.09375</v>
      </c>
      <c r="J1404" s="2" t="s">
        <v>13</v>
      </c>
      <c r="K1404" s="6" t="s">
        <v>126</v>
      </c>
      <c r="L1404" s="6" t="s">
        <v>133</v>
      </c>
      <c r="M1404" s="6" t="s">
        <v>134</v>
      </c>
      <c r="N1404" s="3">
        <f t="shared" si="60"/>
        <v>104.1875</v>
      </c>
      <c r="O1404" s="3">
        <f t="shared" si="59"/>
        <v>0</v>
      </c>
    </row>
    <row r="1405" spans="2:15" x14ac:dyDescent="0.25">
      <c r="B1405" s="6">
        <v>450</v>
      </c>
      <c r="C1405" s="3">
        <v>105.1875</v>
      </c>
      <c r="D1405" s="3">
        <v>10.84375</v>
      </c>
      <c r="E1405" s="3">
        <v>27.75</v>
      </c>
      <c r="F1405" s="3">
        <v>28</v>
      </c>
      <c r="G1405" s="3">
        <f t="shared" si="61"/>
        <v>105.1875</v>
      </c>
      <c r="H1405" s="3">
        <f t="shared" si="62"/>
        <v>65.09375</v>
      </c>
      <c r="I1405" s="3">
        <f t="shared" si="55"/>
        <v>40.09375</v>
      </c>
      <c r="J1405" s="2" t="s">
        <v>13</v>
      </c>
      <c r="K1405" s="6" t="s">
        <v>126</v>
      </c>
      <c r="L1405" s="6" t="s">
        <v>133</v>
      </c>
      <c r="M1405" s="6" t="s">
        <v>134</v>
      </c>
      <c r="N1405" s="3">
        <f t="shared" si="60"/>
        <v>105.1875</v>
      </c>
      <c r="O1405" s="3">
        <f t="shared" si="59"/>
        <v>0</v>
      </c>
    </row>
    <row r="1406" spans="2:15" x14ac:dyDescent="0.25">
      <c r="B1406" s="6">
        <v>450</v>
      </c>
      <c r="C1406" s="3">
        <v>106.1875</v>
      </c>
      <c r="D1406" s="3">
        <v>10.84375</v>
      </c>
      <c r="E1406" s="3">
        <v>28</v>
      </c>
      <c r="F1406" s="3">
        <v>28.5</v>
      </c>
      <c r="G1406" s="3">
        <f t="shared" si="61"/>
        <v>106.1875</v>
      </c>
      <c r="H1406" s="3">
        <f t="shared" si="62"/>
        <v>66.09375</v>
      </c>
      <c r="I1406" s="3">
        <f t="shared" si="55"/>
        <v>40.09375</v>
      </c>
      <c r="J1406" s="2" t="s">
        <v>13</v>
      </c>
      <c r="K1406" s="6" t="s">
        <v>126</v>
      </c>
      <c r="L1406" s="6" t="s">
        <v>133</v>
      </c>
      <c r="M1406" s="6" t="s">
        <v>134</v>
      </c>
      <c r="N1406" s="3">
        <f t="shared" si="60"/>
        <v>106.1875</v>
      </c>
      <c r="O1406" s="3">
        <f t="shared" si="59"/>
        <v>0</v>
      </c>
    </row>
    <row r="1407" spans="2:15" x14ac:dyDescent="0.25">
      <c r="B1407" s="6">
        <v>450</v>
      </c>
      <c r="C1407" s="3">
        <v>107.1875</v>
      </c>
      <c r="D1407" s="3">
        <v>10.84375</v>
      </c>
      <c r="E1407" s="3">
        <v>28.5</v>
      </c>
      <c r="F1407" s="3">
        <v>28.5</v>
      </c>
      <c r="G1407" s="3">
        <f t="shared" si="61"/>
        <v>107.1875</v>
      </c>
      <c r="H1407" s="3">
        <f t="shared" si="62"/>
        <v>67.09375</v>
      </c>
      <c r="I1407" s="3">
        <f t="shared" si="55"/>
        <v>40.09375</v>
      </c>
      <c r="J1407" s="2" t="s">
        <v>13</v>
      </c>
      <c r="K1407" s="6" t="s">
        <v>126</v>
      </c>
      <c r="L1407" s="6" t="s">
        <v>133</v>
      </c>
      <c r="M1407" s="6" t="s">
        <v>134</v>
      </c>
      <c r="N1407" s="3">
        <f t="shared" si="60"/>
        <v>107.1875</v>
      </c>
      <c r="O1407" s="3">
        <f t="shared" si="59"/>
        <v>0</v>
      </c>
    </row>
    <row r="1408" spans="2:15" x14ac:dyDescent="0.25">
      <c r="B1408" s="6">
        <v>450</v>
      </c>
      <c r="C1408" s="3">
        <v>108.1875</v>
      </c>
      <c r="D1408" s="3">
        <v>10.84375</v>
      </c>
      <c r="E1408" s="3">
        <v>28.75</v>
      </c>
      <c r="F1408" s="3">
        <v>29</v>
      </c>
      <c r="G1408" s="3">
        <f t="shared" si="61"/>
        <v>108.1875</v>
      </c>
      <c r="H1408" s="3">
        <f t="shared" si="62"/>
        <v>68.09375</v>
      </c>
      <c r="I1408" s="3">
        <f t="shared" si="55"/>
        <v>40.09375</v>
      </c>
      <c r="J1408" s="2" t="s">
        <v>13</v>
      </c>
      <c r="K1408" s="6" t="s">
        <v>126</v>
      </c>
      <c r="L1408" s="6" t="s">
        <v>133</v>
      </c>
      <c r="M1408" s="6" t="s">
        <v>134</v>
      </c>
      <c r="N1408" s="3">
        <f t="shared" si="60"/>
        <v>108.1875</v>
      </c>
      <c r="O1408" s="3">
        <f t="shared" si="59"/>
        <v>0</v>
      </c>
    </row>
    <row r="1409" spans="2:15" x14ac:dyDescent="0.25">
      <c r="B1409" s="6">
        <v>450</v>
      </c>
      <c r="C1409" s="3">
        <v>109.1875</v>
      </c>
      <c r="D1409" s="3">
        <v>10.84375</v>
      </c>
      <c r="E1409" s="3">
        <v>29</v>
      </c>
      <c r="F1409" s="3">
        <v>29.5</v>
      </c>
      <c r="G1409" s="3">
        <f t="shared" si="61"/>
        <v>109.1875</v>
      </c>
      <c r="H1409" s="3">
        <f t="shared" si="62"/>
        <v>69.09375</v>
      </c>
      <c r="I1409" s="3">
        <f t="shared" ref="I1409:I1417" si="63">C1409-H1409</f>
        <v>40.09375</v>
      </c>
      <c r="J1409" s="2" t="s">
        <v>13</v>
      </c>
      <c r="K1409" s="6" t="s">
        <v>126</v>
      </c>
      <c r="L1409" s="6" t="s">
        <v>133</v>
      </c>
      <c r="M1409" s="6" t="s">
        <v>134</v>
      </c>
      <c r="N1409" s="3">
        <f t="shared" si="60"/>
        <v>109.1875</v>
      </c>
      <c r="O1409" s="3">
        <f t="shared" si="59"/>
        <v>0</v>
      </c>
    </row>
    <row r="1410" spans="2:15" x14ac:dyDescent="0.25">
      <c r="B1410" s="6">
        <v>450</v>
      </c>
      <c r="C1410" s="3">
        <v>110.1875</v>
      </c>
      <c r="D1410" s="3">
        <v>10.84375</v>
      </c>
      <c r="E1410" s="3">
        <v>29.5</v>
      </c>
      <c r="F1410" s="3">
        <v>29.5</v>
      </c>
      <c r="G1410" s="3">
        <f t="shared" si="61"/>
        <v>110.1875</v>
      </c>
      <c r="H1410" s="3">
        <f t="shared" si="62"/>
        <v>70.09375</v>
      </c>
      <c r="I1410" s="3">
        <f t="shared" si="63"/>
        <v>40.09375</v>
      </c>
      <c r="J1410" s="2" t="s">
        <v>13</v>
      </c>
      <c r="K1410" s="6" t="s">
        <v>126</v>
      </c>
      <c r="L1410" s="6" t="s">
        <v>133</v>
      </c>
      <c r="M1410" s="6" t="s">
        <v>134</v>
      </c>
      <c r="N1410" s="3">
        <f t="shared" si="60"/>
        <v>110.1875</v>
      </c>
      <c r="O1410" s="3">
        <f t="shared" si="59"/>
        <v>0</v>
      </c>
    </row>
    <row r="1411" spans="2:15" x14ac:dyDescent="0.25">
      <c r="B1411" s="6">
        <v>450</v>
      </c>
      <c r="C1411" s="3">
        <v>111.1875</v>
      </c>
      <c r="D1411" s="3">
        <v>10.84375</v>
      </c>
      <c r="E1411" s="3">
        <v>29.75</v>
      </c>
      <c r="F1411" s="3">
        <v>30</v>
      </c>
      <c r="G1411" s="3">
        <f t="shared" si="61"/>
        <v>111.1875</v>
      </c>
      <c r="H1411" s="3">
        <f t="shared" si="62"/>
        <v>71.09375</v>
      </c>
      <c r="I1411" s="3">
        <f t="shared" si="63"/>
        <v>40.09375</v>
      </c>
      <c r="J1411" s="2" t="s">
        <v>13</v>
      </c>
      <c r="K1411" s="6" t="s">
        <v>126</v>
      </c>
      <c r="L1411" s="6" t="s">
        <v>133</v>
      </c>
      <c r="M1411" s="6" t="s">
        <v>134</v>
      </c>
      <c r="N1411" s="3">
        <f t="shared" si="60"/>
        <v>111.1875</v>
      </c>
      <c r="O1411" s="3">
        <f t="shared" si="59"/>
        <v>0</v>
      </c>
    </row>
    <row r="1412" spans="2:15" x14ac:dyDescent="0.25">
      <c r="B1412" s="6">
        <v>450</v>
      </c>
      <c r="C1412" s="3">
        <v>112.1875</v>
      </c>
      <c r="D1412" s="3">
        <v>10.84375</v>
      </c>
      <c r="E1412" s="3">
        <v>30</v>
      </c>
      <c r="F1412" s="3">
        <v>30.5</v>
      </c>
      <c r="G1412" s="3">
        <f t="shared" si="61"/>
        <v>112.1875</v>
      </c>
      <c r="H1412" s="3">
        <f t="shared" si="62"/>
        <v>72.09375</v>
      </c>
      <c r="I1412" s="3">
        <f t="shared" si="63"/>
        <v>40.09375</v>
      </c>
      <c r="J1412" s="2" t="s">
        <v>13</v>
      </c>
      <c r="K1412" s="6" t="s">
        <v>126</v>
      </c>
      <c r="L1412" s="6" t="s">
        <v>133</v>
      </c>
      <c r="M1412" s="6" t="s">
        <v>134</v>
      </c>
      <c r="N1412" s="3">
        <f t="shared" si="60"/>
        <v>112.1875</v>
      </c>
      <c r="O1412" s="3">
        <f t="shared" si="59"/>
        <v>0</v>
      </c>
    </row>
    <row r="1413" spans="2:15" x14ac:dyDescent="0.25">
      <c r="B1413" s="6">
        <v>450</v>
      </c>
      <c r="C1413" s="3">
        <v>113.1875</v>
      </c>
      <c r="D1413" s="3">
        <v>10.84375</v>
      </c>
      <c r="E1413" s="3">
        <v>30.5</v>
      </c>
      <c r="F1413" s="3">
        <v>30.5</v>
      </c>
      <c r="G1413" s="3">
        <f t="shared" si="61"/>
        <v>113.1875</v>
      </c>
      <c r="H1413" s="3">
        <f t="shared" si="62"/>
        <v>73.09375</v>
      </c>
      <c r="I1413" s="3">
        <f t="shared" si="63"/>
        <v>40.09375</v>
      </c>
      <c r="J1413" s="2" t="s">
        <v>13</v>
      </c>
      <c r="K1413" s="6" t="s">
        <v>126</v>
      </c>
      <c r="L1413" s="6" t="s">
        <v>133</v>
      </c>
      <c r="M1413" s="6" t="s">
        <v>134</v>
      </c>
      <c r="N1413" s="3">
        <f t="shared" si="60"/>
        <v>113.1875</v>
      </c>
      <c r="O1413" s="3">
        <f t="shared" si="59"/>
        <v>0</v>
      </c>
    </row>
    <row r="1414" spans="2:15" x14ac:dyDescent="0.25">
      <c r="B1414" s="6">
        <v>450</v>
      </c>
      <c r="C1414" s="3">
        <v>114.1875</v>
      </c>
      <c r="D1414" s="3">
        <v>10.84375</v>
      </c>
      <c r="E1414" s="3">
        <v>30.75</v>
      </c>
      <c r="F1414" s="3">
        <v>31</v>
      </c>
      <c r="G1414" s="3">
        <f t="shared" si="61"/>
        <v>114.1875</v>
      </c>
      <c r="H1414" s="3">
        <f t="shared" si="62"/>
        <v>74.09375</v>
      </c>
      <c r="I1414" s="3">
        <f t="shared" si="63"/>
        <v>40.09375</v>
      </c>
      <c r="J1414" s="2" t="s">
        <v>13</v>
      </c>
      <c r="K1414" s="6" t="s">
        <v>126</v>
      </c>
      <c r="L1414" s="6" t="s">
        <v>133</v>
      </c>
      <c r="M1414" s="6" t="s">
        <v>134</v>
      </c>
      <c r="N1414" s="3">
        <f t="shared" si="60"/>
        <v>114.1875</v>
      </c>
      <c r="O1414" s="3">
        <f t="shared" si="59"/>
        <v>0</v>
      </c>
    </row>
    <row r="1415" spans="2:15" x14ac:dyDescent="0.25">
      <c r="B1415" s="6">
        <v>450</v>
      </c>
      <c r="C1415" s="3">
        <v>115.1875</v>
      </c>
      <c r="D1415" s="3">
        <v>10.84375</v>
      </c>
      <c r="E1415" s="3">
        <v>31</v>
      </c>
      <c r="F1415" s="3">
        <v>31.5</v>
      </c>
      <c r="G1415" s="3">
        <f t="shared" si="61"/>
        <v>115.1875</v>
      </c>
      <c r="H1415" s="3">
        <f t="shared" si="62"/>
        <v>75.09375</v>
      </c>
      <c r="I1415" s="3">
        <f t="shared" si="63"/>
        <v>40.09375</v>
      </c>
      <c r="J1415" s="2" t="s">
        <v>13</v>
      </c>
      <c r="K1415" s="6" t="s">
        <v>126</v>
      </c>
      <c r="L1415" s="6" t="s">
        <v>133</v>
      </c>
      <c r="M1415" s="6" t="s">
        <v>134</v>
      </c>
      <c r="N1415" s="3">
        <f t="shared" si="60"/>
        <v>115.1875</v>
      </c>
      <c r="O1415" s="3">
        <f t="shared" si="59"/>
        <v>0</v>
      </c>
    </row>
    <row r="1416" spans="2:15" x14ac:dyDescent="0.25">
      <c r="B1416" s="6">
        <v>450</v>
      </c>
      <c r="C1416" s="3">
        <v>116.1875</v>
      </c>
      <c r="D1416" s="3">
        <v>10.84375</v>
      </c>
      <c r="E1416" s="3">
        <v>31.5</v>
      </c>
      <c r="F1416" s="3">
        <v>31.5</v>
      </c>
      <c r="G1416" s="3">
        <f t="shared" si="61"/>
        <v>116.1875</v>
      </c>
      <c r="H1416" s="3">
        <f t="shared" si="62"/>
        <v>76.09375</v>
      </c>
      <c r="I1416" s="3">
        <f t="shared" si="63"/>
        <v>40.09375</v>
      </c>
      <c r="J1416" s="2" t="s">
        <v>13</v>
      </c>
      <c r="K1416" s="6" t="s">
        <v>126</v>
      </c>
      <c r="L1416" s="6" t="s">
        <v>133</v>
      </c>
      <c r="M1416" s="6" t="s">
        <v>134</v>
      </c>
      <c r="N1416" s="3">
        <f t="shared" si="60"/>
        <v>116.1875</v>
      </c>
      <c r="O1416" s="3">
        <f t="shared" si="59"/>
        <v>0</v>
      </c>
    </row>
    <row r="1417" spans="2:15" x14ac:dyDescent="0.25">
      <c r="B1417" s="6">
        <v>450</v>
      </c>
      <c r="C1417" s="3">
        <v>117.1875</v>
      </c>
      <c r="D1417" s="3">
        <v>10.84375</v>
      </c>
      <c r="E1417" s="3">
        <v>31.75</v>
      </c>
      <c r="F1417" s="3">
        <v>32</v>
      </c>
      <c r="G1417" s="3">
        <f t="shared" si="61"/>
        <v>117.1875</v>
      </c>
      <c r="H1417" s="3">
        <f>C1417-40.09375</f>
        <v>77.09375</v>
      </c>
      <c r="I1417" s="3">
        <f t="shared" si="63"/>
        <v>40.09375</v>
      </c>
      <c r="J1417" s="2" t="s">
        <v>13</v>
      </c>
      <c r="K1417" s="6" t="s">
        <v>126</v>
      </c>
      <c r="L1417" s="6" t="s">
        <v>133</v>
      </c>
      <c r="M1417" s="6" t="s">
        <v>134</v>
      </c>
      <c r="N1417" s="3">
        <f t="shared" si="60"/>
        <v>117.1875</v>
      </c>
      <c r="O1417" s="3">
        <f t="shared" si="59"/>
        <v>0</v>
      </c>
    </row>
    <row r="1418" spans="2:15" x14ac:dyDescent="0.25">
      <c r="B1418" s="6">
        <v>450</v>
      </c>
      <c r="C1418" s="3">
        <v>118.1875</v>
      </c>
      <c r="D1418" s="3">
        <v>10.84375</v>
      </c>
      <c r="E1418" s="3">
        <v>32</v>
      </c>
      <c r="F1418" s="3">
        <v>32.5</v>
      </c>
      <c r="G1418" s="3">
        <f t="shared" si="61"/>
        <v>118.1875</v>
      </c>
      <c r="H1418" s="3">
        <f>C1418-40.09375</f>
        <v>78.09375</v>
      </c>
      <c r="I1418" s="3">
        <f>C1418-H1418</f>
        <v>40.09375</v>
      </c>
      <c r="J1418" s="2" t="s">
        <v>13</v>
      </c>
      <c r="K1418" s="6" t="s">
        <v>126</v>
      </c>
      <c r="L1418" s="6" t="s">
        <v>133</v>
      </c>
      <c r="M1418" s="6" t="s">
        <v>134</v>
      </c>
      <c r="N1418" s="3">
        <f t="shared" si="60"/>
        <v>118.1875</v>
      </c>
      <c r="O1418" s="3">
        <f t="shared" si="59"/>
        <v>0</v>
      </c>
    </row>
    <row r="1419" spans="2:15" x14ac:dyDescent="0.25">
      <c r="B1419" s="6">
        <v>450</v>
      </c>
      <c r="C1419" s="3">
        <v>119.1875</v>
      </c>
      <c r="D1419" s="3">
        <v>10.84375</v>
      </c>
      <c r="E1419" s="3">
        <v>32.5</v>
      </c>
      <c r="F1419" s="3">
        <v>32.5</v>
      </c>
      <c r="G1419" s="3">
        <f t="shared" si="61"/>
        <v>119.1875</v>
      </c>
      <c r="H1419" s="3">
        <f>C1419-40.09375</f>
        <v>79.09375</v>
      </c>
      <c r="I1419" s="3">
        <f>C1419-H1419</f>
        <v>40.09375</v>
      </c>
      <c r="J1419" s="2" t="s">
        <v>13</v>
      </c>
      <c r="K1419" s="6" t="s">
        <v>126</v>
      </c>
      <c r="L1419" s="6" t="s">
        <v>133</v>
      </c>
      <c r="M1419" s="6" t="s">
        <v>134</v>
      </c>
      <c r="N1419" s="3">
        <f t="shared" si="60"/>
        <v>119.1875</v>
      </c>
      <c r="O1419" s="3">
        <f t="shared" si="59"/>
        <v>0</v>
      </c>
    </row>
    <row r="1420" spans="2:15" x14ac:dyDescent="0.25">
      <c r="B1420" s="6">
        <v>450</v>
      </c>
      <c r="C1420" s="3">
        <v>120.1875</v>
      </c>
      <c r="D1420" s="3">
        <v>10.84375</v>
      </c>
      <c r="E1420" s="3">
        <v>32.75</v>
      </c>
      <c r="F1420" s="3">
        <v>33</v>
      </c>
      <c r="G1420" s="3">
        <f t="shared" si="61"/>
        <v>120.1875</v>
      </c>
      <c r="H1420" s="3">
        <f>C1420-40.09375</f>
        <v>80.09375</v>
      </c>
      <c r="I1420" s="3">
        <f>C1420-H1420</f>
        <v>40.09375</v>
      </c>
      <c r="J1420" s="2" t="s">
        <v>13</v>
      </c>
      <c r="K1420" s="6" t="s">
        <v>126</v>
      </c>
      <c r="L1420" s="6" t="s">
        <v>133</v>
      </c>
      <c r="M1420" s="6" t="s">
        <v>134</v>
      </c>
      <c r="N1420" s="3">
        <f t="shared" si="60"/>
        <v>120.1875</v>
      </c>
      <c r="O1420" s="3">
        <f t="shared" si="59"/>
        <v>0</v>
      </c>
    </row>
    <row r="1421" spans="2:15" x14ac:dyDescent="0.25">
      <c r="B1421" s="6" t="s">
        <v>115</v>
      </c>
      <c r="C1421" s="3">
        <v>72.1875</v>
      </c>
      <c r="D1421" s="3">
        <v>10.84375</v>
      </c>
      <c r="E1421" s="3">
        <v>16.75</v>
      </c>
      <c r="F1421" s="3">
        <v>17</v>
      </c>
      <c r="G1421" s="3">
        <f t="shared" si="61"/>
        <v>72.1875</v>
      </c>
      <c r="H1421" s="3">
        <f t="shared" ref="H1421:H1465" si="64">C1421-40.09375</f>
        <v>32.09375</v>
      </c>
      <c r="I1421" s="3">
        <f t="shared" ref="I1421:I1466" si="65">C1421-H1421</f>
        <v>40.09375</v>
      </c>
      <c r="J1421" s="2" t="s">
        <v>13</v>
      </c>
      <c r="K1421" s="6" t="s">
        <v>127</v>
      </c>
      <c r="L1421" s="6" t="s">
        <v>133</v>
      </c>
      <c r="M1421" s="6" t="s">
        <v>134</v>
      </c>
      <c r="N1421" s="3"/>
      <c r="O1421" s="3"/>
    </row>
    <row r="1422" spans="2:15" x14ac:dyDescent="0.25">
      <c r="B1422" s="6" t="s">
        <v>115</v>
      </c>
      <c r="C1422" s="3">
        <v>73.1875</v>
      </c>
      <c r="D1422" s="3">
        <v>10.84375</v>
      </c>
      <c r="E1422" s="3">
        <v>17</v>
      </c>
      <c r="F1422" s="3">
        <v>17.5</v>
      </c>
      <c r="G1422" s="3">
        <f t="shared" si="61"/>
        <v>73.1875</v>
      </c>
      <c r="H1422" s="3">
        <f t="shared" si="64"/>
        <v>33.09375</v>
      </c>
      <c r="I1422" s="3">
        <f t="shared" si="65"/>
        <v>40.09375</v>
      </c>
      <c r="J1422" s="2" t="s">
        <v>13</v>
      </c>
      <c r="K1422" s="6" t="s">
        <v>127</v>
      </c>
      <c r="L1422" s="6" t="s">
        <v>133</v>
      </c>
      <c r="M1422" s="6" t="s">
        <v>134</v>
      </c>
      <c r="N1422" s="3"/>
      <c r="O1422" s="3"/>
    </row>
    <row r="1423" spans="2:15" x14ac:dyDescent="0.25">
      <c r="B1423" s="6" t="s">
        <v>115</v>
      </c>
      <c r="C1423" s="3">
        <v>74.1875</v>
      </c>
      <c r="D1423" s="3">
        <v>10.84375</v>
      </c>
      <c r="E1423" s="3">
        <v>17.5</v>
      </c>
      <c r="F1423" s="3">
        <v>17.5</v>
      </c>
      <c r="G1423" s="3">
        <f t="shared" si="61"/>
        <v>74.1875</v>
      </c>
      <c r="H1423" s="3">
        <f t="shared" si="64"/>
        <v>34.09375</v>
      </c>
      <c r="I1423" s="3">
        <f t="shared" si="65"/>
        <v>40.09375</v>
      </c>
      <c r="J1423" s="2" t="s">
        <v>13</v>
      </c>
      <c r="K1423" s="6" t="s">
        <v>127</v>
      </c>
      <c r="L1423" s="6" t="s">
        <v>133</v>
      </c>
      <c r="M1423" s="6" t="s">
        <v>134</v>
      </c>
      <c r="N1423" s="3"/>
      <c r="O1423" s="3"/>
    </row>
    <row r="1424" spans="2:15" x14ac:dyDescent="0.25">
      <c r="B1424" s="6" t="s">
        <v>115</v>
      </c>
      <c r="C1424" s="3">
        <v>75.1875</v>
      </c>
      <c r="D1424" s="3">
        <v>10.84375</v>
      </c>
      <c r="E1424" s="3">
        <v>17.75</v>
      </c>
      <c r="F1424" s="3">
        <v>18</v>
      </c>
      <c r="G1424" s="3">
        <f t="shared" si="61"/>
        <v>75.1875</v>
      </c>
      <c r="H1424" s="3">
        <f t="shared" si="64"/>
        <v>35.09375</v>
      </c>
      <c r="I1424" s="3">
        <f t="shared" si="65"/>
        <v>40.09375</v>
      </c>
      <c r="J1424" s="2" t="s">
        <v>13</v>
      </c>
      <c r="K1424" s="6" t="s">
        <v>127</v>
      </c>
      <c r="L1424" s="6" t="s">
        <v>133</v>
      </c>
      <c r="M1424" s="6" t="s">
        <v>134</v>
      </c>
      <c r="N1424" s="3"/>
      <c r="O1424" s="3"/>
    </row>
    <row r="1425" spans="2:15" x14ac:dyDescent="0.25">
      <c r="B1425" s="6" t="s">
        <v>115</v>
      </c>
      <c r="C1425" s="3">
        <v>76.1875</v>
      </c>
      <c r="D1425" s="3">
        <v>10.84375</v>
      </c>
      <c r="E1425" s="3">
        <v>18</v>
      </c>
      <c r="F1425" s="3">
        <v>18.5</v>
      </c>
      <c r="G1425" s="3">
        <f t="shared" si="61"/>
        <v>76.1875</v>
      </c>
      <c r="H1425" s="3">
        <f t="shared" si="64"/>
        <v>36.09375</v>
      </c>
      <c r="I1425" s="3">
        <f t="shared" si="65"/>
        <v>40.09375</v>
      </c>
      <c r="J1425" s="2" t="s">
        <v>13</v>
      </c>
      <c r="K1425" s="6" t="s">
        <v>127</v>
      </c>
      <c r="L1425" s="6" t="s">
        <v>133</v>
      </c>
      <c r="M1425" s="6" t="s">
        <v>134</v>
      </c>
      <c r="N1425" s="3"/>
      <c r="O1425" s="3"/>
    </row>
    <row r="1426" spans="2:15" x14ac:dyDescent="0.25">
      <c r="B1426" s="6" t="s">
        <v>115</v>
      </c>
      <c r="C1426" s="3">
        <v>77.1875</v>
      </c>
      <c r="D1426" s="3">
        <v>10.84375</v>
      </c>
      <c r="E1426" s="3">
        <v>18.5</v>
      </c>
      <c r="F1426" s="3">
        <v>18.5</v>
      </c>
      <c r="G1426" s="3">
        <f t="shared" si="61"/>
        <v>77.1875</v>
      </c>
      <c r="H1426" s="3">
        <f t="shared" si="64"/>
        <v>37.09375</v>
      </c>
      <c r="I1426" s="3">
        <f t="shared" si="65"/>
        <v>40.09375</v>
      </c>
      <c r="J1426" s="2" t="s">
        <v>13</v>
      </c>
      <c r="K1426" s="6" t="s">
        <v>127</v>
      </c>
      <c r="L1426" s="6" t="s">
        <v>133</v>
      </c>
      <c r="M1426" s="6" t="s">
        <v>134</v>
      </c>
      <c r="N1426" s="3"/>
      <c r="O1426" s="3"/>
    </row>
    <row r="1427" spans="2:15" x14ac:dyDescent="0.25">
      <c r="B1427" s="6" t="s">
        <v>115</v>
      </c>
      <c r="C1427" s="3">
        <v>78.1875</v>
      </c>
      <c r="D1427" s="3">
        <v>10.84375</v>
      </c>
      <c r="E1427" s="3">
        <v>18.75</v>
      </c>
      <c r="F1427" s="3">
        <v>19</v>
      </c>
      <c r="G1427" s="3">
        <f t="shared" si="61"/>
        <v>78.1875</v>
      </c>
      <c r="H1427" s="3">
        <f t="shared" si="64"/>
        <v>38.09375</v>
      </c>
      <c r="I1427" s="3">
        <f t="shared" si="65"/>
        <v>40.09375</v>
      </c>
      <c r="J1427" s="2" t="s">
        <v>13</v>
      </c>
      <c r="K1427" s="6" t="s">
        <v>127</v>
      </c>
      <c r="L1427" s="6" t="s">
        <v>133</v>
      </c>
      <c r="M1427" s="6" t="s">
        <v>134</v>
      </c>
      <c r="N1427" s="3"/>
      <c r="O1427" s="3"/>
    </row>
    <row r="1428" spans="2:15" x14ac:dyDescent="0.25">
      <c r="B1428" s="6" t="s">
        <v>115</v>
      </c>
      <c r="C1428" s="3">
        <v>79.1875</v>
      </c>
      <c r="D1428" s="3">
        <v>10.84375</v>
      </c>
      <c r="E1428" s="3">
        <v>19</v>
      </c>
      <c r="F1428" s="3">
        <v>19.5</v>
      </c>
      <c r="G1428" s="3">
        <f t="shared" si="61"/>
        <v>79.1875</v>
      </c>
      <c r="H1428" s="3">
        <f t="shared" si="64"/>
        <v>39.09375</v>
      </c>
      <c r="I1428" s="3">
        <f t="shared" si="65"/>
        <v>40.09375</v>
      </c>
      <c r="J1428" s="2" t="s">
        <v>13</v>
      </c>
      <c r="K1428" s="6" t="s">
        <v>127</v>
      </c>
      <c r="L1428" s="6" t="s">
        <v>133</v>
      </c>
      <c r="M1428" s="6" t="s">
        <v>134</v>
      </c>
      <c r="N1428" s="3"/>
      <c r="O1428" s="3"/>
    </row>
    <row r="1429" spans="2:15" x14ac:dyDescent="0.25">
      <c r="B1429" s="6" t="s">
        <v>115</v>
      </c>
      <c r="C1429" s="3">
        <v>80.1875</v>
      </c>
      <c r="D1429" s="3">
        <v>10.84375</v>
      </c>
      <c r="E1429" s="3">
        <v>19.5</v>
      </c>
      <c r="F1429" s="3">
        <v>19.5</v>
      </c>
      <c r="G1429" s="3">
        <f t="shared" si="61"/>
        <v>80.1875</v>
      </c>
      <c r="H1429" s="3">
        <f t="shared" si="64"/>
        <v>40.09375</v>
      </c>
      <c r="I1429" s="3">
        <f t="shared" si="65"/>
        <v>40.09375</v>
      </c>
      <c r="J1429" s="2" t="s">
        <v>12</v>
      </c>
      <c r="K1429" s="6" t="s">
        <v>127</v>
      </c>
      <c r="L1429" s="6" t="s">
        <v>133</v>
      </c>
      <c r="M1429" s="6" t="s">
        <v>134</v>
      </c>
      <c r="N1429" s="3"/>
      <c r="O1429" s="3"/>
    </row>
    <row r="1430" spans="2:15" x14ac:dyDescent="0.25">
      <c r="B1430" s="6" t="s">
        <v>115</v>
      </c>
      <c r="C1430" s="3">
        <v>81.1875</v>
      </c>
      <c r="D1430" s="3">
        <v>10.84375</v>
      </c>
      <c r="E1430" s="3">
        <v>19.75</v>
      </c>
      <c r="F1430" s="3">
        <v>20</v>
      </c>
      <c r="G1430" s="3">
        <f t="shared" si="61"/>
        <v>81.1875</v>
      </c>
      <c r="H1430" s="3">
        <f t="shared" si="64"/>
        <v>41.09375</v>
      </c>
      <c r="I1430" s="3">
        <f t="shared" si="65"/>
        <v>40.09375</v>
      </c>
      <c r="J1430" s="2" t="s">
        <v>12</v>
      </c>
      <c r="K1430" s="6" t="s">
        <v>127</v>
      </c>
      <c r="L1430" s="6" t="s">
        <v>133</v>
      </c>
      <c r="M1430" s="6" t="s">
        <v>134</v>
      </c>
      <c r="N1430" s="3"/>
      <c r="O1430" s="3"/>
    </row>
    <row r="1431" spans="2:15" x14ac:dyDescent="0.25">
      <c r="B1431" s="6" t="s">
        <v>115</v>
      </c>
      <c r="C1431" s="3">
        <v>82.1875</v>
      </c>
      <c r="D1431" s="3">
        <v>10.84375</v>
      </c>
      <c r="E1431" s="3">
        <v>20</v>
      </c>
      <c r="F1431" s="3">
        <v>20.5</v>
      </c>
      <c r="G1431" s="3">
        <f t="shared" si="61"/>
        <v>82.1875</v>
      </c>
      <c r="H1431" s="3">
        <f t="shared" si="64"/>
        <v>42.09375</v>
      </c>
      <c r="I1431" s="3">
        <f t="shared" si="65"/>
        <v>40.09375</v>
      </c>
      <c r="J1431" s="2" t="s">
        <v>13</v>
      </c>
      <c r="K1431" s="6" t="s">
        <v>127</v>
      </c>
      <c r="L1431" s="6" t="s">
        <v>133</v>
      </c>
      <c r="M1431" s="6" t="s">
        <v>134</v>
      </c>
      <c r="N1431" s="3"/>
      <c r="O1431" s="3"/>
    </row>
    <row r="1432" spans="2:15" x14ac:dyDescent="0.25">
      <c r="B1432" s="6" t="s">
        <v>115</v>
      </c>
      <c r="C1432" s="3">
        <v>83.1875</v>
      </c>
      <c r="D1432" s="3">
        <v>10.84375</v>
      </c>
      <c r="E1432" s="3">
        <v>20.5</v>
      </c>
      <c r="F1432" s="3">
        <v>20.5</v>
      </c>
      <c r="G1432" s="3">
        <f t="shared" si="61"/>
        <v>83.1875</v>
      </c>
      <c r="H1432" s="3">
        <f t="shared" si="64"/>
        <v>43.09375</v>
      </c>
      <c r="I1432" s="3">
        <f t="shared" si="65"/>
        <v>40.09375</v>
      </c>
      <c r="J1432" s="2" t="s">
        <v>13</v>
      </c>
      <c r="K1432" s="6" t="s">
        <v>127</v>
      </c>
      <c r="L1432" s="6" t="s">
        <v>133</v>
      </c>
      <c r="M1432" s="6" t="s">
        <v>134</v>
      </c>
      <c r="N1432" s="3"/>
      <c r="O1432" s="3"/>
    </row>
    <row r="1433" spans="2:15" x14ac:dyDescent="0.25">
      <c r="B1433" s="6" t="s">
        <v>115</v>
      </c>
      <c r="C1433" s="3">
        <v>84.1875</v>
      </c>
      <c r="D1433" s="3">
        <v>10.84375</v>
      </c>
      <c r="E1433" s="3">
        <v>20.75</v>
      </c>
      <c r="F1433" s="3">
        <v>21</v>
      </c>
      <c r="G1433" s="3">
        <f t="shared" si="61"/>
        <v>84.1875</v>
      </c>
      <c r="H1433" s="3">
        <f t="shared" si="64"/>
        <v>44.09375</v>
      </c>
      <c r="I1433" s="3">
        <f t="shared" si="65"/>
        <v>40.09375</v>
      </c>
      <c r="J1433" s="2" t="s">
        <v>12</v>
      </c>
      <c r="K1433" s="6" t="s">
        <v>127</v>
      </c>
      <c r="L1433" s="6" t="s">
        <v>133</v>
      </c>
      <c r="M1433" s="6" t="s">
        <v>134</v>
      </c>
      <c r="N1433" s="3"/>
      <c r="O1433" s="3"/>
    </row>
    <row r="1434" spans="2:15" x14ac:dyDescent="0.25">
      <c r="B1434" s="6" t="s">
        <v>115</v>
      </c>
      <c r="C1434" s="3">
        <v>85.1875</v>
      </c>
      <c r="D1434" s="3">
        <v>10.84375</v>
      </c>
      <c r="E1434" s="3">
        <v>21</v>
      </c>
      <c r="F1434" s="3">
        <v>21.5</v>
      </c>
      <c r="G1434" s="3">
        <f t="shared" si="61"/>
        <v>85.1875</v>
      </c>
      <c r="H1434" s="3">
        <f t="shared" si="64"/>
        <v>45.09375</v>
      </c>
      <c r="I1434" s="3">
        <f t="shared" si="65"/>
        <v>40.09375</v>
      </c>
      <c r="J1434" s="2" t="s">
        <v>13</v>
      </c>
      <c r="K1434" s="6" t="s">
        <v>127</v>
      </c>
      <c r="L1434" s="6" t="s">
        <v>133</v>
      </c>
      <c r="M1434" s="6" t="s">
        <v>134</v>
      </c>
      <c r="N1434" s="3"/>
      <c r="O1434" s="3"/>
    </row>
    <row r="1435" spans="2:15" x14ac:dyDescent="0.25">
      <c r="B1435" s="6" t="s">
        <v>115</v>
      </c>
      <c r="C1435" s="3">
        <v>86.1875</v>
      </c>
      <c r="D1435" s="3">
        <v>10.84375</v>
      </c>
      <c r="E1435" s="3">
        <v>21.5</v>
      </c>
      <c r="F1435" s="3">
        <v>21.5</v>
      </c>
      <c r="G1435" s="3">
        <f t="shared" si="61"/>
        <v>86.1875</v>
      </c>
      <c r="H1435" s="3">
        <f t="shared" si="64"/>
        <v>46.09375</v>
      </c>
      <c r="I1435" s="3">
        <f t="shared" si="65"/>
        <v>40.09375</v>
      </c>
      <c r="J1435" s="2" t="s">
        <v>13</v>
      </c>
      <c r="K1435" s="6" t="s">
        <v>127</v>
      </c>
      <c r="L1435" s="6" t="s">
        <v>133</v>
      </c>
      <c r="M1435" s="6" t="s">
        <v>134</v>
      </c>
      <c r="N1435" s="3"/>
      <c r="O1435" s="3"/>
    </row>
    <row r="1436" spans="2:15" x14ac:dyDescent="0.25">
      <c r="B1436" s="6" t="s">
        <v>115</v>
      </c>
      <c r="C1436" s="3">
        <v>87.1875</v>
      </c>
      <c r="D1436" s="3">
        <v>10.84375</v>
      </c>
      <c r="E1436" s="3">
        <v>21.75</v>
      </c>
      <c r="F1436" s="3">
        <v>22</v>
      </c>
      <c r="G1436" s="3">
        <f t="shared" si="61"/>
        <v>87.1875</v>
      </c>
      <c r="H1436" s="3">
        <f t="shared" si="64"/>
        <v>47.09375</v>
      </c>
      <c r="I1436" s="3">
        <f t="shared" si="65"/>
        <v>40.09375</v>
      </c>
      <c r="J1436" s="2" t="s">
        <v>13</v>
      </c>
      <c r="K1436" s="6" t="s">
        <v>127</v>
      </c>
      <c r="L1436" s="6" t="s">
        <v>133</v>
      </c>
      <c r="M1436" s="6" t="s">
        <v>134</v>
      </c>
      <c r="N1436" s="3"/>
      <c r="O1436" s="3"/>
    </row>
    <row r="1437" spans="2:15" x14ac:dyDescent="0.25">
      <c r="B1437" s="6" t="s">
        <v>115</v>
      </c>
      <c r="C1437" s="3">
        <v>88.1875</v>
      </c>
      <c r="D1437" s="3">
        <v>10.84375</v>
      </c>
      <c r="E1437" s="3">
        <v>22</v>
      </c>
      <c r="F1437" s="3">
        <v>22.5</v>
      </c>
      <c r="G1437" s="3">
        <f t="shared" ref="G1437:G1469" si="66">(2*D1437)+F1437+(2*E1437)</f>
        <v>88.1875</v>
      </c>
      <c r="H1437" s="3">
        <f t="shared" si="64"/>
        <v>48.09375</v>
      </c>
      <c r="I1437" s="3">
        <f t="shared" si="65"/>
        <v>40.09375</v>
      </c>
      <c r="J1437" s="2" t="s">
        <v>13</v>
      </c>
      <c r="K1437" s="6" t="s">
        <v>127</v>
      </c>
      <c r="L1437" s="6" t="s">
        <v>133</v>
      </c>
      <c r="M1437" s="6" t="s">
        <v>134</v>
      </c>
      <c r="N1437" s="3"/>
      <c r="O1437" s="3"/>
    </row>
    <row r="1438" spans="2:15" x14ac:dyDescent="0.25">
      <c r="B1438" s="6" t="s">
        <v>115</v>
      </c>
      <c r="C1438" s="3">
        <v>89.1875</v>
      </c>
      <c r="D1438" s="3">
        <v>10.84375</v>
      </c>
      <c r="E1438" s="3">
        <v>22.5</v>
      </c>
      <c r="F1438" s="3">
        <v>22.5</v>
      </c>
      <c r="G1438" s="3">
        <f t="shared" si="66"/>
        <v>89.1875</v>
      </c>
      <c r="H1438" s="3">
        <f t="shared" si="64"/>
        <v>49.09375</v>
      </c>
      <c r="I1438" s="3">
        <f t="shared" si="65"/>
        <v>40.09375</v>
      </c>
      <c r="J1438" s="2" t="s">
        <v>13</v>
      </c>
      <c r="K1438" s="6" t="s">
        <v>127</v>
      </c>
      <c r="L1438" s="6" t="s">
        <v>133</v>
      </c>
      <c r="M1438" s="6" t="s">
        <v>134</v>
      </c>
      <c r="N1438" s="3"/>
      <c r="O1438" s="3"/>
    </row>
    <row r="1439" spans="2:15" x14ac:dyDescent="0.25">
      <c r="B1439" s="6" t="s">
        <v>115</v>
      </c>
      <c r="C1439" s="3">
        <v>90.1875</v>
      </c>
      <c r="D1439" s="3">
        <v>10.84375</v>
      </c>
      <c r="E1439" s="3">
        <v>22.75</v>
      </c>
      <c r="F1439" s="3">
        <v>23</v>
      </c>
      <c r="G1439" s="3">
        <f t="shared" si="66"/>
        <v>90.1875</v>
      </c>
      <c r="H1439" s="3">
        <f t="shared" si="64"/>
        <v>50.09375</v>
      </c>
      <c r="I1439" s="3">
        <f t="shared" si="65"/>
        <v>40.09375</v>
      </c>
      <c r="J1439" s="2" t="s">
        <v>13</v>
      </c>
      <c r="K1439" s="6" t="s">
        <v>127</v>
      </c>
      <c r="L1439" s="6" t="s">
        <v>133</v>
      </c>
      <c r="M1439" s="6" t="s">
        <v>134</v>
      </c>
      <c r="N1439" s="3"/>
      <c r="O1439" s="3"/>
    </row>
    <row r="1440" spans="2:15" x14ac:dyDescent="0.25">
      <c r="B1440" s="6" t="s">
        <v>115</v>
      </c>
      <c r="C1440" s="3">
        <v>91.1875</v>
      </c>
      <c r="D1440" s="3">
        <v>10.84375</v>
      </c>
      <c r="E1440" s="3">
        <v>23</v>
      </c>
      <c r="F1440" s="3">
        <v>23.5</v>
      </c>
      <c r="G1440" s="3">
        <f t="shared" si="66"/>
        <v>91.1875</v>
      </c>
      <c r="H1440" s="3">
        <f t="shared" si="64"/>
        <v>51.09375</v>
      </c>
      <c r="I1440" s="3">
        <f t="shared" si="65"/>
        <v>40.09375</v>
      </c>
      <c r="J1440" s="2" t="s">
        <v>13</v>
      </c>
      <c r="K1440" s="6" t="s">
        <v>127</v>
      </c>
      <c r="L1440" s="6" t="s">
        <v>133</v>
      </c>
      <c r="M1440" s="6" t="s">
        <v>134</v>
      </c>
      <c r="N1440" s="3"/>
      <c r="O1440" s="3"/>
    </row>
    <row r="1441" spans="2:15" x14ac:dyDescent="0.25">
      <c r="B1441" s="6" t="s">
        <v>115</v>
      </c>
      <c r="C1441" s="3">
        <v>92.1875</v>
      </c>
      <c r="D1441" s="3">
        <v>10.84375</v>
      </c>
      <c r="E1441" s="3">
        <v>23.5</v>
      </c>
      <c r="F1441" s="3">
        <v>23.5</v>
      </c>
      <c r="G1441" s="3">
        <f t="shared" si="66"/>
        <v>92.1875</v>
      </c>
      <c r="H1441" s="3">
        <f t="shared" si="64"/>
        <v>52.09375</v>
      </c>
      <c r="I1441" s="3">
        <f t="shared" si="65"/>
        <v>40.09375</v>
      </c>
      <c r="J1441" s="2" t="s">
        <v>13</v>
      </c>
      <c r="K1441" s="6" t="s">
        <v>127</v>
      </c>
      <c r="L1441" s="6" t="s">
        <v>133</v>
      </c>
      <c r="M1441" s="6" t="s">
        <v>134</v>
      </c>
      <c r="N1441" s="3"/>
      <c r="O1441" s="3"/>
    </row>
    <row r="1442" spans="2:15" x14ac:dyDescent="0.25">
      <c r="B1442" s="6" t="s">
        <v>115</v>
      </c>
      <c r="C1442" s="3">
        <v>93.1875</v>
      </c>
      <c r="D1442" s="3">
        <v>10.84375</v>
      </c>
      <c r="E1442" s="3">
        <v>23.75</v>
      </c>
      <c r="F1442" s="3">
        <v>24</v>
      </c>
      <c r="G1442" s="3">
        <f t="shared" si="66"/>
        <v>93.1875</v>
      </c>
      <c r="H1442" s="3">
        <f t="shared" si="64"/>
        <v>53.09375</v>
      </c>
      <c r="I1442" s="3">
        <f t="shared" si="65"/>
        <v>40.09375</v>
      </c>
      <c r="J1442" s="2" t="s">
        <v>13</v>
      </c>
      <c r="K1442" s="6" t="s">
        <v>127</v>
      </c>
      <c r="L1442" s="6" t="s">
        <v>133</v>
      </c>
      <c r="M1442" s="6" t="s">
        <v>134</v>
      </c>
      <c r="N1442" s="3"/>
      <c r="O1442" s="3"/>
    </row>
    <row r="1443" spans="2:15" x14ac:dyDescent="0.25">
      <c r="B1443" s="6" t="s">
        <v>115</v>
      </c>
      <c r="C1443" s="3">
        <v>94.1875</v>
      </c>
      <c r="D1443" s="3">
        <v>10.84375</v>
      </c>
      <c r="E1443" s="3">
        <v>24</v>
      </c>
      <c r="F1443" s="3">
        <v>24.5</v>
      </c>
      <c r="G1443" s="3">
        <f t="shared" si="66"/>
        <v>94.1875</v>
      </c>
      <c r="H1443" s="3">
        <f t="shared" si="64"/>
        <v>54.09375</v>
      </c>
      <c r="I1443" s="3">
        <f t="shared" si="65"/>
        <v>40.09375</v>
      </c>
      <c r="J1443" s="2" t="s">
        <v>13</v>
      </c>
      <c r="K1443" s="6" t="s">
        <v>127</v>
      </c>
      <c r="L1443" s="6" t="s">
        <v>133</v>
      </c>
      <c r="M1443" s="6" t="s">
        <v>134</v>
      </c>
      <c r="N1443" s="3"/>
      <c r="O1443" s="3"/>
    </row>
    <row r="1444" spans="2:15" x14ac:dyDescent="0.25">
      <c r="B1444" s="6" t="s">
        <v>115</v>
      </c>
      <c r="C1444" s="3">
        <v>95.1875</v>
      </c>
      <c r="D1444" s="3">
        <v>10.84375</v>
      </c>
      <c r="E1444" s="3">
        <v>24.5</v>
      </c>
      <c r="F1444" s="3">
        <v>24.5</v>
      </c>
      <c r="G1444" s="3">
        <f t="shared" si="66"/>
        <v>95.1875</v>
      </c>
      <c r="H1444" s="3">
        <f t="shared" si="64"/>
        <v>55.09375</v>
      </c>
      <c r="I1444" s="3">
        <f t="shared" si="65"/>
        <v>40.09375</v>
      </c>
      <c r="J1444" s="2" t="s">
        <v>13</v>
      </c>
      <c r="K1444" s="6" t="s">
        <v>127</v>
      </c>
      <c r="L1444" s="6" t="s">
        <v>133</v>
      </c>
      <c r="M1444" s="6" t="s">
        <v>134</v>
      </c>
      <c r="N1444" s="3"/>
      <c r="O1444" s="3"/>
    </row>
    <row r="1445" spans="2:15" x14ac:dyDescent="0.25">
      <c r="B1445" s="6" t="s">
        <v>115</v>
      </c>
      <c r="C1445" s="3">
        <v>96.1875</v>
      </c>
      <c r="D1445" s="3">
        <v>10.84375</v>
      </c>
      <c r="E1445" s="3">
        <v>24.75</v>
      </c>
      <c r="F1445" s="3">
        <v>25</v>
      </c>
      <c r="G1445" s="3">
        <f t="shared" si="66"/>
        <v>96.1875</v>
      </c>
      <c r="H1445" s="3">
        <f t="shared" si="64"/>
        <v>56.09375</v>
      </c>
      <c r="I1445" s="3">
        <f t="shared" si="65"/>
        <v>40.09375</v>
      </c>
      <c r="J1445" s="2" t="s">
        <v>13</v>
      </c>
      <c r="K1445" s="6" t="s">
        <v>127</v>
      </c>
      <c r="L1445" s="6" t="s">
        <v>133</v>
      </c>
      <c r="M1445" s="6" t="s">
        <v>134</v>
      </c>
      <c r="N1445" s="3"/>
      <c r="O1445" s="3"/>
    </row>
    <row r="1446" spans="2:15" x14ac:dyDescent="0.25">
      <c r="B1446" s="6" t="s">
        <v>115</v>
      </c>
      <c r="C1446" s="3">
        <v>97.1875</v>
      </c>
      <c r="D1446" s="3">
        <v>10.84375</v>
      </c>
      <c r="E1446" s="3">
        <v>25</v>
      </c>
      <c r="F1446" s="3">
        <v>25.5</v>
      </c>
      <c r="G1446" s="3">
        <f t="shared" si="66"/>
        <v>97.1875</v>
      </c>
      <c r="H1446" s="3">
        <f t="shared" si="64"/>
        <v>57.09375</v>
      </c>
      <c r="I1446" s="3">
        <f t="shared" si="65"/>
        <v>40.09375</v>
      </c>
      <c r="J1446" s="2" t="s">
        <v>13</v>
      </c>
      <c r="K1446" s="6" t="s">
        <v>127</v>
      </c>
      <c r="L1446" s="6" t="s">
        <v>133</v>
      </c>
      <c r="M1446" s="6" t="s">
        <v>134</v>
      </c>
      <c r="N1446" s="3"/>
      <c r="O1446" s="3"/>
    </row>
    <row r="1447" spans="2:15" x14ac:dyDescent="0.25">
      <c r="B1447" s="6" t="s">
        <v>115</v>
      </c>
      <c r="C1447" s="3">
        <v>98.1875</v>
      </c>
      <c r="D1447" s="3">
        <v>10.84375</v>
      </c>
      <c r="E1447" s="3">
        <v>25.5</v>
      </c>
      <c r="F1447" s="3">
        <v>25.5</v>
      </c>
      <c r="G1447" s="3">
        <f t="shared" si="66"/>
        <v>98.1875</v>
      </c>
      <c r="H1447" s="3">
        <f t="shared" si="64"/>
        <v>58.09375</v>
      </c>
      <c r="I1447" s="3">
        <f t="shared" si="65"/>
        <v>40.09375</v>
      </c>
      <c r="J1447" s="2" t="s">
        <v>13</v>
      </c>
      <c r="K1447" s="6" t="s">
        <v>127</v>
      </c>
      <c r="L1447" s="6" t="s">
        <v>133</v>
      </c>
      <c r="M1447" s="6" t="s">
        <v>134</v>
      </c>
      <c r="N1447" s="3"/>
      <c r="O1447" s="3"/>
    </row>
    <row r="1448" spans="2:15" x14ac:dyDescent="0.25">
      <c r="B1448" s="6" t="s">
        <v>115</v>
      </c>
      <c r="C1448" s="3">
        <v>99.1875</v>
      </c>
      <c r="D1448" s="3">
        <v>10.84375</v>
      </c>
      <c r="E1448" s="3">
        <v>25.75</v>
      </c>
      <c r="F1448" s="3">
        <v>26</v>
      </c>
      <c r="G1448" s="3">
        <f t="shared" si="66"/>
        <v>99.1875</v>
      </c>
      <c r="H1448" s="3">
        <f t="shared" si="64"/>
        <v>59.09375</v>
      </c>
      <c r="I1448" s="3">
        <f t="shared" si="65"/>
        <v>40.09375</v>
      </c>
      <c r="J1448" s="2" t="s">
        <v>13</v>
      </c>
      <c r="K1448" s="6" t="s">
        <v>127</v>
      </c>
      <c r="L1448" s="6" t="s">
        <v>133</v>
      </c>
      <c r="M1448" s="6" t="s">
        <v>134</v>
      </c>
      <c r="N1448" s="3"/>
      <c r="O1448" s="3"/>
    </row>
    <row r="1449" spans="2:15" x14ac:dyDescent="0.25">
      <c r="B1449" s="6" t="s">
        <v>115</v>
      </c>
      <c r="C1449" s="3">
        <v>100.1875</v>
      </c>
      <c r="D1449" s="3">
        <v>10.84375</v>
      </c>
      <c r="E1449" s="3">
        <v>26</v>
      </c>
      <c r="F1449" s="3">
        <v>26.5</v>
      </c>
      <c r="G1449" s="3">
        <f t="shared" si="66"/>
        <v>100.1875</v>
      </c>
      <c r="H1449" s="3">
        <f t="shared" si="64"/>
        <v>60.09375</v>
      </c>
      <c r="I1449" s="3">
        <f t="shared" si="65"/>
        <v>40.09375</v>
      </c>
      <c r="J1449" s="2" t="s">
        <v>13</v>
      </c>
      <c r="K1449" s="6" t="s">
        <v>127</v>
      </c>
      <c r="L1449" s="6" t="s">
        <v>133</v>
      </c>
      <c r="M1449" s="6" t="s">
        <v>134</v>
      </c>
      <c r="N1449" s="3"/>
      <c r="O1449" s="3"/>
    </row>
    <row r="1450" spans="2:15" x14ac:dyDescent="0.25">
      <c r="B1450" s="6" t="s">
        <v>115</v>
      </c>
      <c r="C1450" s="3">
        <v>101.1875</v>
      </c>
      <c r="D1450" s="3">
        <v>10.84375</v>
      </c>
      <c r="E1450" s="3">
        <v>26.5</v>
      </c>
      <c r="F1450" s="3">
        <v>26.5</v>
      </c>
      <c r="G1450" s="3">
        <f t="shared" si="66"/>
        <v>101.1875</v>
      </c>
      <c r="H1450" s="3">
        <f t="shared" si="64"/>
        <v>61.09375</v>
      </c>
      <c r="I1450" s="3">
        <f t="shared" si="65"/>
        <v>40.09375</v>
      </c>
      <c r="J1450" s="2" t="s">
        <v>13</v>
      </c>
      <c r="K1450" s="6" t="s">
        <v>127</v>
      </c>
      <c r="L1450" s="6" t="s">
        <v>133</v>
      </c>
      <c r="M1450" s="6" t="s">
        <v>134</v>
      </c>
      <c r="N1450" s="3"/>
      <c r="O1450" s="3"/>
    </row>
    <row r="1451" spans="2:15" x14ac:dyDescent="0.25">
      <c r="B1451" s="6" t="s">
        <v>115</v>
      </c>
      <c r="C1451" s="3">
        <v>102.1875</v>
      </c>
      <c r="D1451" s="3">
        <v>10.84375</v>
      </c>
      <c r="E1451" s="3">
        <v>26.75</v>
      </c>
      <c r="F1451" s="3">
        <v>27</v>
      </c>
      <c r="G1451" s="3">
        <f t="shared" si="66"/>
        <v>102.1875</v>
      </c>
      <c r="H1451" s="3">
        <f t="shared" si="64"/>
        <v>62.09375</v>
      </c>
      <c r="I1451" s="3">
        <f t="shared" si="65"/>
        <v>40.09375</v>
      </c>
      <c r="J1451" s="2" t="s">
        <v>13</v>
      </c>
      <c r="K1451" s="6" t="s">
        <v>127</v>
      </c>
      <c r="L1451" s="6" t="s">
        <v>133</v>
      </c>
      <c r="M1451" s="6" t="s">
        <v>134</v>
      </c>
      <c r="N1451" s="3"/>
      <c r="O1451" s="3"/>
    </row>
    <row r="1452" spans="2:15" x14ac:dyDescent="0.25">
      <c r="B1452" s="6" t="s">
        <v>115</v>
      </c>
      <c r="C1452" s="3">
        <v>103.1875</v>
      </c>
      <c r="D1452" s="3">
        <v>10.84375</v>
      </c>
      <c r="E1452" s="3">
        <v>27</v>
      </c>
      <c r="F1452" s="3">
        <v>27.5</v>
      </c>
      <c r="G1452" s="3">
        <f t="shared" si="66"/>
        <v>103.1875</v>
      </c>
      <c r="H1452" s="3">
        <f t="shared" si="64"/>
        <v>63.09375</v>
      </c>
      <c r="I1452" s="3">
        <f t="shared" si="65"/>
        <v>40.09375</v>
      </c>
      <c r="J1452" s="2" t="s">
        <v>13</v>
      </c>
      <c r="K1452" s="6" t="s">
        <v>127</v>
      </c>
      <c r="L1452" s="6" t="s">
        <v>133</v>
      </c>
      <c r="M1452" s="6" t="s">
        <v>134</v>
      </c>
      <c r="N1452" s="3"/>
      <c r="O1452" s="3"/>
    </row>
    <row r="1453" spans="2:15" x14ac:dyDescent="0.25">
      <c r="B1453" s="6" t="s">
        <v>115</v>
      </c>
      <c r="C1453" s="3">
        <v>104.1875</v>
      </c>
      <c r="D1453" s="3">
        <v>10.84375</v>
      </c>
      <c r="E1453" s="3">
        <v>27.5</v>
      </c>
      <c r="F1453" s="3">
        <v>27.5</v>
      </c>
      <c r="G1453" s="3">
        <f t="shared" si="66"/>
        <v>104.1875</v>
      </c>
      <c r="H1453" s="3">
        <f t="shared" si="64"/>
        <v>64.09375</v>
      </c>
      <c r="I1453" s="3">
        <f t="shared" si="65"/>
        <v>40.09375</v>
      </c>
      <c r="J1453" s="2" t="s">
        <v>13</v>
      </c>
      <c r="K1453" s="6" t="s">
        <v>127</v>
      </c>
      <c r="L1453" s="6" t="s">
        <v>133</v>
      </c>
      <c r="M1453" s="6" t="s">
        <v>134</v>
      </c>
      <c r="N1453" s="3"/>
      <c r="O1453" s="3"/>
    </row>
    <row r="1454" spans="2:15" x14ac:dyDescent="0.25">
      <c r="B1454" s="6" t="s">
        <v>115</v>
      </c>
      <c r="C1454" s="3">
        <v>105.1875</v>
      </c>
      <c r="D1454" s="3">
        <v>10.84375</v>
      </c>
      <c r="E1454" s="3">
        <v>27.75</v>
      </c>
      <c r="F1454" s="3">
        <v>28</v>
      </c>
      <c r="G1454" s="3">
        <f t="shared" si="66"/>
        <v>105.1875</v>
      </c>
      <c r="H1454" s="3">
        <f t="shared" si="64"/>
        <v>65.09375</v>
      </c>
      <c r="I1454" s="3">
        <f t="shared" si="65"/>
        <v>40.09375</v>
      </c>
      <c r="J1454" s="2" t="s">
        <v>13</v>
      </c>
      <c r="K1454" s="6" t="s">
        <v>127</v>
      </c>
      <c r="L1454" s="6" t="s">
        <v>133</v>
      </c>
      <c r="M1454" s="6" t="s">
        <v>134</v>
      </c>
      <c r="N1454" s="3"/>
      <c r="O1454" s="3"/>
    </row>
    <row r="1455" spans="2:15" x14ac:dyDescent="0.25">
      <c r="B1455" s="6" t="s">
        <v>115</v>
      </c>
      <c r="C1455" s="3">
        <v>106.1875</v>
      </c>
      <c r="D1455" s="3">
        <v>10.84375</v>
      </c>
      <c r="E1455" s="3">
        <v>28</v>
      </c>
      <c r="F1455" s="3">
        <v>28.5</v>
      </c>
      <c r="G1455" s="3">
        <f t="shared" si="66"/>
        <v>106.1875</v>
      </c>
      <c r="H1455" s="3">
        <f t="shared" si="64"/>
        <v>66.09375</v>
      </c>
      <c r="I1455" s="3">
        <f t="shared" si="65"/>
        <v>40.09375</v>
      </c>
      <c r="J1455" s="2" t="s">
        <v>13</v>
      </c>
      <c r="K1455" s="6" t="s">
        <v>127</v>
      </c>
      <c r="L1455" s="6" t="s">
        <v>133</v>
      </c>
      <c r="M1455" s="6" t="s">
        <v>134</v>
      </c>
      <c r="N1455" s="3"/>
      <c r="O1455" s="3"/>
    </row>
    <row r="1456" spans="2:15" x14ac:dyDescent="0.25">
      <c r="B1456" s="6" t="s">
        <v>115</v>
      </c>
      <c r="C1456" s="3">
        <v>107.1875</v>
      </c>
      <c r="D1456" s="3">
        <v>10.84375</v>
      </c>
      <c r="E1456" s="3">
        <v>28.5</v>
      </c>
      <c r="F1456" s="3">
        <v>28.5</v>
      </c>
      <c r="G1456" s="3">
        <f t="shared" si="66"/>
        <v>107.1875</v>
      </c>
      <c r="H1456" s="3">
        <f t="shared" si="64"/>
        <v>67.09375</v>
      </c>
      <c r="I1456" s="3">
        <f t="shared" si="65"/>
        <v>40.09375</v>
      </c>
      <c r="J1456" s="2" t="s">
        <v>13</v>
      </c>
      <c r="K1456" s="6" t="s">
        <v>127</v>
      </c>
      <c r="L1456" s="6" t="s">
        <v>133</v>
      </c>
      <c r="M1456" s="6" t="s">
        <v>134</v>
      </c>
      <c r="N1456" s="3"/>
      <c r="O1456" s="3"/>
    </row>
    <row r="1457" spans="2:15" x14ac:dyDescent="0.25">
      <c r="B1457" s="6" t="s">
        <v>115</v>
      </c>
      <c r="C1457" s="3">
        <v>108.1875</v>
      </c>
      <c r="D1457" s="3">
        <v>10.84375</v>
      </c>
      <c r="E1457" s="3">
        <v>28.75</v>
      </c>
      <c r="F1457" s="3">
        <v>29</v>
      </c>
      <c r="G1457" s="3">
        <f t="shared" si="66"/>
        <v>108.1875</v>
      </c>
      <c r="H1457" s="3">
        <f t="shared" si="64"/>
        <v>68.09375</v>
      </c>
      <c r="I1457" s="3">
        <f t="shared" si="65"/>
        <v>40.09375</v>
      </c>
      <c r="J1457" s="2" t="s">
        <v>13</v>
      </c>
      <c r="K1457" s="6" t="s">
        <v>127</v>
      </c>
      <c r="L1457" s="6" t="s">
        <v>133</v>
      </c>
      <c r="M1457" s="6" t="s">
        <v>134</v>
      </c>
      <c r="N1457" s="3"/>
      <c r="O1457" s="3"/>
    </row>
    <row r="1458" spans="2:15" x14ac:dyDescent="0.25">
      <c r="B1458" s="6" t="s">
        <v>115</v>
      </c>
      <c r="C1458" s="3">
        <v>109.1875</v>
      </c>
      <c r="D1458" s="3">
        <v>10.84375</v>
      </c>
      <c r="E1458" s="3">
        <v>29</v>
      </c>
      <c r="F1458" s="3">
        <v>29.5</v>
      </c>
      <c r="G1458" s="3">
        <f t="shared" si="66"/>
        <v>109.1875</v>
      </c>
      <c r="H1458" s="3">
        <f t="shared" si="64"/>
        <v>69.09375</v>
      </c>
      <c r="I1458" s="3">
        <f t="shared" si="65"/>
        <v>40.09375</v>
      </c>
      <c r="J1458" s="2" t="s">
        <v>13</v>
      </c>
      <c r="K1458" s="6" t="s">
        <v>127</v>
      </c>
      <c r="L1458" s="6" t="s">
        <v>133</v>
      </c>
      <c r="M1458" s="6" t="s">
        <v>134</v>
      </c>
      <c r="N1458" s="3"/>
      <c r="O1458" s="3"/>
    </row>
    <row r="1459" spans="2:15" x14ac:dyDescent="0.25">
      <c r="B1459" s="6" t="s">
        <v>115</v>
      </c>
      <c r="C1459" s="3">
        <v>110.1875</v>
      </c>
      <c r="D1459" s="3">
        <v>10.84375</v>
      </c>
      <c r="E1459" s="3">
        <v>29.5</v>
      </c>
      <c r="F1459" s="3">
        <v>29.5</v>
      </c>
      <c r="G1459" s="3">
        <f t="shared" si="66"/>
        <v>110.1875</v>
      </c>
      <c r="H1459" s="3">
        <f t="shared" si="64"/>
        <v>70.09375</v>
      </c>
      <c r="I1459" s="3">
        <f t="shared" si="65"/>
        <v>40.09375</v>
      </c>
      <c r="J1459" s="2" t="s">
        <v>13</v>
      </c>
      <c r="K1459" s="6" t="s">
        <v>127</v>
      </c>
      <c r="L1459" s="6" t="s">
        <v>133</v>
      </c>
      <c r="M1459" s="6" t="s">
        <v>134</v>
      </c>
      <c r="N1459" s="3"/>
      <c r="O1459" s="3"/>
    </row>
    <row r="1460" spans="2:15" x14ac:dyDescent="0.25">
      <c r="B1460" s="6" t="s">
        <v>115</v>
      </c>
      <c r="C1460" s="3">
        <v>111.1875</v>
      </c>
      <c r="D1460" s="3">
        <v>10.84375</v>
      </c>
      <c r="E1460" s="3">
        <v>29.75</v>
      </c>
      <c r="F1460" s="3">
        <v>30</v>
      </c>
      <c r="G1460" s="3">
        <f t="shared" si="66"/>
        <v>111.1875</v>
      </c>
      <c r="H1460" s="3">
        <f t="shared" si="64"/>
        <v>71.09375</v>
      </c>
      <c r="I1460" s="3">
        <f t="shared" si="65"/>
        <v>40.09375</v>
      </c>
      <c r="J1460" s="2" t="s">
        <v>13</v>
      </c>
      <c r="K1460" s="6" t="s">
        <v>127</v>
      </c>
      <c r="L1460" s="6" t="s">
        <v>133</v>
      </c>
      <c r="M1460" s="6" t="s">
        <v>134</v>
      </c>
      <c r="N1460" s="3"/>
      <c r="O1460" s="3"/>
    </row>
    <row r="1461" spans="2:15" x14ac:dyDescent="0.25">
      <c r="B1461" s="6" t="s">
        <v>115</v>
      </c>
      <c r="C1461" s="3">
        <v>112.1875</v>
      </c>
      <c r="D1461" s="3">
        <v>10.84375</v>
      </c>
      <c r="E1461" s="3">
        <v>30</v>
      </c>
      <c r="F1461" s="3">
        <v>30.5</v>
      </c>
      <c r="G1461" s="3">
        <f t="shared" si="66"/>
        <v>112.1875</v>
      </c>
      <c r="H1461" s="3">
        <f t="shared" si="64"/>
        <v>72.09375</v>
      </c>
      <c r="I1461" s="3">
        <f t="shared" si="65"/>
        <v>40.09375</v>
      </c>
      <c r="J1461" s="2" t="s">
        <v>13</v>
      </c>
      <c r="K1461" s="6" t="s">
        <v>127</v>
      </c>
      <c r="L1461" s="6" t="s">
        <v>133</v>
      </c>
      <c r="M1461" s="6" t="s">
        <v>134</v>
      </c>
      <c r="N1461" s="3"/>
      <c r="O1461" s="3"/>
    </row>
    <row r="1462" spans="2:15" x14ac:dyDescent="0.25">
      <c r="B1462" s="6" t="s">
        <v>115</v>
      </c>
      <c r="C1462" s="3">
        <v>113.1875</v>
      </c>
      <c r="D1462" s="3">
        <v>10.84375</v>
      </c>
      <c r="E1462" s="3">
        <v>30.5</v>
      </c>
      <c r="F1462" s="3">
        <v>30.5</v>
      </c>
      <c r="G1462" s="3">
        <f t="shared" si="66"/>
        <v>113.1875</v>
      </c>
      <c r="H1462" s="3">
        <f t="shared" si="64"/>
        <v>73.09375</v>
      </c>
      <c r="I1462" s="3">
        <f t="shared" si="65"/>
        <v>40.09375</v>
      </c>
      <c r="J1462" s="2" t="s">
        <v>13</v>
      </c>
      <c r="K1462" s="6" t="s">
        <v>127</v>
      </c>
      <c r="L1462" s="6" t="s">
        <v>133</v>
      </c>
      <c r="M1462" s="6" t="s">
        <v>134</v>
      </c>
      <c r="N1462" s="3"/>
      <c r="O1462" s="3"/>
    </row>
    <row r="1463" spans="2:15" x14ac:dyDescent="0.25">
      <c r="B1463" s="6" t="s">
        <v>115</v>
      </c>
      <c r="C1463" s="3">
        <v>114.1875</v>
      </c>
      <c r="D1463" s="3">
        <v>10.84375</v>
      </c>
      <c r="E1463" s="3">
        <v>30.75</v>
      </c>
      <c r="F1463" s="3">
        <v>31</v>
      </c>
      <c r="G1463" s="3">
        <f t="shared" si="66"/>
        <v>114.1875</v>
      </c>
      <c r="H1463" s="3">
        <f t="shared" si="64"/>
        <v>74.09375</v>
      </c>
      <c r="I1463" s="3">
        <f t="shared" si="65"/>
        <v>40.09375</v>
      </c>
      <c r="J1463" s="2" t="s">
        <v>13</v>
      </c>
      <c r="K1463" s="6" t="s">
        <v>127</v>
      </c>
      <c r="L1463" s="6" t="s">
        <v>133</v>
      </c>
      <c r="M1463" s="6" t="s">
        <v>134</v>
      </c>
      <c r="N1463" s="3"/>
      <c r="O1463" s="3"/>
    </row>
    <row r="1464" spans="2:15" x14ac:dyDescent="0.25">
      <c r="B1464" s="6" t="s">
        <v>115</v>
      </c>
      <c r="C1464" s="3">
        <v>115.1875</v>
      </c>
      <c r="D1464" s="3">
        <v>10.84375</v>
      </c>
      <c r="E1464" s="3">
        <v>31</v>
      </c>
      <c r="F1464" s="3">
        <v>31.5</v>
      </c>
      <c r="G1464" s="3">
        <f t="shared" si="66"/>
        <v>115.1875</v>
      </c>
      <c r="H1464" s="3">
        <f t="shared" si="64"/>
        <v>75.09375</v>
      </c>
      <c r="I1464" s="3">
        <f t="shared" si="65"/>
        <v>40.09375</v>
      </c>
      <c r="J1464" s="2" t="s">
        <v>13</v>
      </c>
      <c r="K1464" s="6" t="s">
        <v>127</v>
      </c>
      <c r="L1464" s="6" t="s">
        <v>133</v>
      </c>
      <c r="M1464" s="6" t="s">
        <v>134</v>
      </c>
      <c r="N1464" s="3"/>
      <c r="O1464" s="3"/>
    </row>
    <row r="1465" spans="2:15" x14ac:dyDescent="0.25">
      <c r="B1465" s="6" t="s">
        <v>115</v>
      </c>
      <c r="C1465" s="3">
        <v>116.1875</v>
      </c>
      <c r="D1465" s="3">
        <v>10.84375</v>
      </c>
      <c r="E1465" s="3">
        <v>31.5</v>
      </c>
      <c r="F1465" s="3">
        <v>31.5</v>
      </c>
      <c r="G1465" s="3">
        <f t="shared" si="66"/>
        <v>116.1875</v>
      </c>
      <c r="H1465" s="3">
        <f t="shared" si="64"/>
        <v>76.09375</v>
      </c>
      <c r="I1465" s="3">
        <f t="shared" si="65"/>
        <v>40.09375</v>
      </c>
      <c r="J1465" s="2" t="s">
        <v>13</v>
      </c>
      <c r="K1465" s="6" t="s">
        <v>127</v>
      </c>
      <c r="L1465" s="6" t="s">
        <v>133</v>
      </c>
      <c r="M1465" s="6" t="s">
        <v>134</v>
      </c>
      <c r="N1465" s="3"/>
      <c r="O1465" s="3"/>
    </row>
    <row r="1466" spans="2:15" x14ac:dyDescent="0.25">
      <c r="B1466" s="6" t="s">
        <v>115</v>
      </c>
      <c r="C1466" s="3">
        <v>117.1875</v>
      </c>
      <c r="D1466" s="3">
        <v>10.84375</v>
      </c>
      <c r="E1466" s="3">
        <v>31.75</v>
      </c>
      <c r="F1466" s="3">
        <v>32</v>
      </c>
      <c r="G1466" s="3">
        <f t="shared" si="66"/>
        <v>117.1875</v>
      </c>
      <c r="H1466" s="3">
        <f>C1466-40.09375</f>
        <v>77.09375</v>
      </c>
      <c r="I1466" s="3">
        <f t="shared" si="65"/>
        <v>40.09375</v>
      </c>
      <c r="J1466" s="2" t="s">
        <v>13</v>
      </c>
      <c r="K1466" s="6" t="s">
        <v>127</v>
      </c>
      <c r="L1466" s="6" t="s">
        <v>133</v>
      </c>
      <c r="M1466" s="6" t="s">
        <v>134</v>
      </c>
      <c r="N1466" s="3"/>
      <c r="O1466" s="3"/>
    </row>
    <row r="1467" spans="2:15" x14ac:dyDescent="0.25">
      <c r="B1467" s="6" t="s">
        <v>115</v>
      </c>
      <c r="C1467" s="3">
        <v>118.1875</v>
      </c>
      <c r="D1467" s="3">
        <v>10.84375</v>
      </c>
      <c r="E1467" s="3">
        <v>32</v>
      </c>
      <c r="F1467" s="3">
        <v>32.5</v>
      </c>
      <c r="G1467" s="3">
        <f t="shared" si="66"/>
        <v>118.1875</v>
      </c>
      <c r="H1467" s="3">
        <f>C1467-40.09375</f>
        <v>78.09375</v>
      </c>
      <c r="I1467" s="3">
        <f>C1467-H1467</f>
        <v>40.09375</v>
      </c>
      <c r="J1467" s="2" t="s">
        <v>13</v>
      </c>
      <c r="K1467" s="6" t="s">
        <v>127</v>
      </c>
      <c r="L1467" s="6" t="s">
        <v>133</v>
      </c>
      <c r="M1467" s="6" t="s">
        <v>134</v>
      </c>
      <c r="N1467" s="3"/>
      <c r="O1467" s="3"/>
    </row>
    <row r="1468" spans="2:15" x14ac:dyDescent="0.25">
      <c r="B1468" s="6" t="s">
        <v>115</v>
      </c>
      <c r="C1468" s="3">
        <v>119.1875</v>
      </c>
      <c r="D1468" s="3">
        <v>10.84375</v>
      </c>
      <c r="E1468" s="3">
        <v>32.5</v>
      </c>
      <c r="F1468" s="3">
        <v>32.5</v>
      </c>
      <c r="G1468" s="3">
        <f t="shared" si="66"/>
        <v>119.1875</v>
      </c>
      <c r="H1468" s="3">
        <f>C1468-40.09375</f>
        <v>79.09375</v>
      </c>
      <c r="I1468" s="3">
        <f>C1468-H1468</f>
        <v>40.09375</v>
      </c>
      <c r="J1468" s="2" t="s">
        <v>13</v>
      </c>
      <c r="K1468" s="6" t="s">
        <v>127</v>
      </c>
      <c r="L1468" s="6" t="s">
        <v>133</v>
      </c>
      <c r="M1468" s="6" t="s">
        <v>134</v>
      </c>
      <c r="N1468" s="3"/>
      <c r="O1468" s="3"/>
    </row>
    <row r="1469" spans="2:15" x14ac:dyDescent="0.25">
      <c r="B1469" s="6" t="s">
        <v>115</v>
      </c>
      <c r="C1469" s="3">
        <v>120.1875</v>
      </c>
      <c r="D1469" s="3">
        <v>10.84375</v>
      </c>
      <c r="E1469" s="3">
        <v>32.75</v>
      </c>
      <c r="F1469" s="3">
        <v>33</v>
      </c>
      <c r="G1469" s="3">
        <f t="shared" si="66"/>
        <v>120.1875</v>
      </c>
      <c r="H1469" s="3">
        <f>C1469-40.09375</f>
        <v>80.09375</v>
      </c>
      <c r="I1469" s="3">
        <f>C1469-H1469</f>
        <v>40.09375</v>
      </c>
      <c r="J1469" s="2" t="s">
        <v>13</v>
      </c>
      <c r="K1469" s="6" t="s">
        <v>127</v>
      </c>
      <c r="L1469" s="6" t="s">
        <v>133</v>
      </c>
      <c r="M1469" s="6" t="s">
        <v>134</v>
      </c>
      <c r="N1469" s="3"/>
      <c r="O1469" s="3"/>
    </row>
    <row r="1470" spans="2:15" x14ac:dyDescent="0.25">
      <c r="B1470" s="6" t="s">
        <v>14</v>
      </c>
      <c r="C1470" s="3">
        <v>72.1875</v>
      </c>
      <c r="D1470" s="3">
        <v>4.84375</v>
      </c>
      <c r="E1470" s="3">
        <v>22</v>
      </c>
      <c r="F1470" s="3">
        <v>10.5</v>
      </c>
      <c r="G1470" s="3">
        <v>30</v>
      </c>
      <c r="H1470" s="3">
        <v>36.09375</v>
      </c>
      <c r="I1470" s="3">
        <f>C1470-H1470</f>
        <v>36.09375</v>
      </c>
      <c r="J1470" s="2" t="s">
        <v>13</v>
      </c>
      <c r="K1470" s="6" t="s">
        <v>121</v>
      </c>
      <c r="L1470" s="6" t="s">
        <v>131</v>
      </c>
      <c r="M1470" s="6" t="s">
        <v>135</v>
      </c>
      <c r="N1470" s="3"/>
      <c r="O1470" s="3"/>
    </row>
    <row r="1471" spans="2:15" x14ac:dyDescent="0.25">
      <c r="B1471" s="6" t="s">
        <v>14</v>
      </c>
      <c r="C1471" s="3">
        <v>73.1875</v>
      </c>
      <c r="D1471" s="3">
        <v>4.84375</v>
      </c>
      <c r="E1471" s="3">
        <v>23</v>
      </c>
      <c r="F1471" s="3">
        <v>10.5</v>
      </c>
      <c r="G1471" s="3">
        <v>30</v>
      </c>
      <c r="H1471" s="3">
        <v>37.09375</v>
      </c>
      <c r="I1471" s="3">
        <f t="shared" ref="I1471:I1518" si="67">C1471-H1471</f>
        <v>36.09375</v>
      </c>
      <c r="J1471" s="2" t="s">
        <v>13</v>
      </c>
      <c r="K1471" s="6" t="s">
        <v>121</v>
      </c>
      <c r="L1471" s="6" t="s">
        <v>131</v>
      </c>
      <c r="M1471" s="6" t="s">
        <v>135</v>
      </c>
      <c r="N1471" s="3"/>
      <c r="O1471" s="3"/>
    </row>
    <row r="1472" spans="2:15" x14ac:dyDescent="0.25">
      <c r="B1472" s="6" t="s">
        <v>14</v>
      </c>
      <c r="C1472" s="3">
        <v>74.1875</v>
      </c>
      <c r="D1472" s="3">
        <v>4.84375</v>
      </c>
      <c r="E1472" s="3">
        <v>24</v>
      </c>
      <c r="F1472" s="3">
        <v>10.5</v>
      </c>
      <c r="G1472" s="3">
        <v>30</v>
      </c>
      <c r="H1472" s="3">
        <v>38.09375</v>
      </c>
      <c r="I1472" s="3">
        <f t="shared" si="67"/>
        <v>36.09375</v>
      </c>
      <c r="J1472" s="2" t="s">
        <v>13</v>
      </c>
      <c r="K1472" s="6" t="s">
        <v>121</v>
      </c>
      <c r="L1472" s="6" t="s">
        <v>131</v>
      </c>
      <c r="M1472" s="6" t="s">
        <v>135</v>
      </c>
      <c r="N1472" s="3"/>
      <c r="O1472" s="3"/>
    </row>
    <row r="1473" spans="2:15" x14ac:dyDescent="0.25">
      <c r="B1473" s="6" t="s">
        <v>14</v>
      </c>
      <c r="C1473" s="3">
        <v>75.1875</v>
      </c>
      <c r="D1473" s="3">
        <v>4.84375</v>
      </c>
      <c r="E1473" s="3">
        <v>25</v>
      </c>
      <c r="F1473" s="3">
        <v>10.5</v>
      </c>
      <c r="G1473" s="3">
        <v>30</v>
      </c>
      <c r="H1473" s="3">
        <v>39.09375</v>
      </c>
      <c r="I1473" s="3">
        <f t="shared" si="67"/>
        <v>36.09375</v>
      </c>
      <c r="J1473" s="2" t="s">
        <v>13</v>
      </c>
      <c r="K1473" s="6" t="s">
        <v>121</v>
      </c>
      <c r="L1473" s="6" t="s">
        <v>131</v>
      </c>
      <c r="M1473" s="6" t="s">
        <v>135</v>
      </c>
      <c r="N1473" s="3"/>
      <c r="O1473" s="3"/>
    </row>
    <row r="1474" spans="2:15" x14ac:dyDescent="0.25">
      <c r="B1474" s="6" t="s">
        <v>14</v>
      </c>
      <c r="C1474" s="3">
        <v>76.1875</v>
      </c>
      <c r="D1474" s="3">
        <v>4.84375</v>
      </c>
      <c r="E1474" s="3">
        <v>26</v>
      </c>
      <c r="F1474" s="3">
        <v>10.5</v>
      </c>
      <c r="G1474" s="3">
        <v>30</v>
      </c>
      <c r="H1474" s="3">
        <v>40.09375</v>
      </c>
      <c r="I1474" s="3">
        <f t="shared" si="67"/>
        <v>36.09375</v>
      </c>
      <c r="J1474" s="2" t="s">
        <v>13</v>
      </c>
      <c r="K1474" s="6" t="s">
        <v>121</v>
      </c>
      <c r="L1474" s="6" t="s">
        <v>131</v>
      </c>
      <c r="M1474" s="6" t="s">
        <v>135</v>
      </c>
      <c r="N1474" s="3"/>
      <c r="O1474" s="3"/>
    </row>
    <row r="1475" spans="2:15" x14ac:dyDescent="0.25">
      <c r="B1475" s="6" t="s">
        <v>14</v>
      </c>
      <c r="C1475" s="3">
        <v>77.1875</v>
      </c>
      <c r="D1475" s="3">
        <v>4.84375</v>
      </c>
      <c r="E1475" s="3">
        <v>27</v>
      </c>
      <c r="F1475" s="3">
        <v>10.5</v>
      </c>
      <c r="G1475" s="3">
        <v>30</v>
      </c>
      <c r="H1475" s="3">
        <v>41.09375</v>
      </c>
      <c r="I1475" s="3">
        <f t="shared" si="67"/>
        <v>36.09375</v>
      </c>
      <c r="J1475" s="2" t="s">
        <v>13</v>
      </c>
      <c r="K1475" s="6" t="s">
        <v>121</v>
      </c>
      <c r="L1475" s="6" t="s">
        <v>131</v>
      </c>
      <c r="M1475" s="6" t="s">
        <v>135</v>
      </c>
      <c r="N1475" s="3"/>
      <c r="O1475" s="3"/>
    </row>
    <row r="1476" spans="2:15" x14ac:dyDescent="0.25">
      <c r="B1476" s="6" t="s">
        <v>14</v>
      </c>
      <c r="C1476" s="3">
        <v>78.1875</v>
      </c>
      <c r="D1476" s="3">
        <v>4.84375</v>
      </c>
      <c r="E1476" s="3">
        <v>28</v>
      </c>
      <c r="F1476" s="3">
        <v>10.5</v>
      </c>
      <c r="G1476" s="3">
        <v>30</v>
      </c>
      <c r="H1476" s="3">
        <v>42.09375</v>
      </c>
      <c r="I1476" s="3">
        <f t="shared" si="67"/>
        <v>36.09375</v>
      </c>
      <c r="J1476" s="2" t="s">
        <v>13</v>
      </c>
      <c r="K1476" s="6" t="s">
        <v>121</v>
      </c>
      <c r="L1476" s="6" t="s">
        <v>131</v>
      </c>
      <c r="M1476" s="6" t="s">
        <v>135</v>
      </c>
      <c r="N1476" s="3"/>
      <c r="O1476" s="3"/>
    </row>
    <row r="1477" spans="2:15" x14ac:dyDescent="0.25">
      <c r="B1477" s="6" t="s">
        <v>14</v>
      </c>
      <c r="C1477" s="3">
        <v>79.1875</v>
      </c>
      <c r="D1477" s="3">
        <v>4.84375</v>
      </c>
      <c r="E1477" s="3">
        <v>29</v>
      </c>
      <c r="F1477" s="3">
        <v>10.5</v>
      </c>
      <c r="G1477" s="3">
        <v>30</v>
      </c>
      <c r="H1477" s="3">
        <v>43.09375</v>
      </c>
      <c r="I1477" s="3">
        <f t="shared" si="67"/>
        <v>36.09375</v>
      </c>
      <c r="J1477" s="2" t="s">
        <v>13</v>
      </c>
      <c r="K1477" s="6" t="s">
        <v>121</v>
      </c>
      <c r="L1477" s="6" t="s">
        <v>131</v>
      </c>
      <c r="M1477" s="6" t="s">
        <v>135</v>
      </c>
      <c r="N1477" s="3"/>
      <c r="O1477" s="3"/>
    </row>
    <row r="1478" spans="2:15" x14ac:dyDescent="0.25">
      <c r="B1478" s="6" t="s">
        <v>14</v>
      </c>
      <c r="C1478" s="3">
        <v>80.1875</v>
      </c>
      <c r="D1478" s="3">
        <v>4.84375</v>
      </c>
      <c r="E1478" s="3">
        <v>30</v>
      </c>
      <c r="F1478" s="3">
        <v>10.5</v>
      </c>
      <c r="G1478" s="3">
        <v>30</v>
      </c>
      <c r="H1478" s="3">
        <v>44.09375</v>
      </c>
      <c r="I1478" s="3">
        <f t="shared" si="67"/>
        <v>36.09375</v>
      </c>
      <c r="J1478" s="2" t="s">
        <v>12</v>
      </c>
      <c r="K1478" s="6" t="s">
        <v>121</v>
      </c>
      <c r="L1478" s="6" t="s">
        <v>131</v>
      </c>
      <c r="M1478" s="6" t="s">
        <v>135</v>
      </c>
      <c r="N1478" s="3"/>
      <c r="O1478" s="3"/>
    </row>
    <row r="1479" spans="2:15" x14ac:dyDescent="0.25">
      <c r="B1479" s="6" t="s">
        <v>14</v>
      </c>
      <c r="C1479" s="3">
        <v>81.1875</v>
      </c>
      <c r="D1479" s="3">
        <v>4.84375</v>
      </c>
      <c r="E1479" s="3">
        <v>31</v>
      </c>
      <c r="F1479" s="3">
        <v>10.5</v>
      </c>
      <c r="G1479" s="3">
        <v>30</v>
      </c>
      <c r="H1479" s="3">
        <v>45.09375</v>
      </c>
      <c r="I1479" s="3">
        <f t="shared" si="67"/>
        <v>36.09375</v>
      </c>
      <c r="J1479" s="2" t="s">
        <v>12</v>
      </c>
      <c r="K1479" s="6" t="s">
        <v>121</v>
      </c>
      <c r="L1479" s="6" t="s">
        <v>131</v>
      </c>
      <c r="M1479" s="6" t="s">
        <v>135</v>
      </c>
      <c r="N1479" s="3"/>
      <c r="O1479" s="3"/>
    </row>
    <row r="1480" spans="2:15" x14ac:dyDescent="0.25">
      <c r="B1480" s="6" t="s">
        <v>14</v>
      </c>
      <c r="C1480" s="3">
        <v>82.1875</v>
      </c>
      <c r="D1480" s="3">
        <v>4.84375</v>
      </c>
      <c r="E1480" s="3">
        <v>32</v>
      </c>
      <c r="F1480" s="3">
        <v>10.5</v>
      </c>
      <c r="G1480" s="3">
        <v>30</v>
      </c>
      <c r="H1480" s="3">
        <v>46.09375</v>
      </c>
      <c r="I1480" s="3">
        <f t="shared" si="67"/>
        <v>36.09375</v>
      </c>
      <c r="J1480" s="2" t="s">
        <v>13</v>
      </c>
      <c r="K1480" s="6" t="s">
        <v>121</v>
      </c>
      <c r="L1480" s="6" t="s">
        <v>131</v>
      </c>
      <c r="M1480" s="6" t="s">
        <v>135</v>
      </c>
      <c r="N1480" s="3"/>
      <c r="O1480" s="3"/>
    </row>
    <row r="1481" spans="2:15" x14ac:dyDescent="0.25">
      <c r="B1481" s="6" t="s">
        <v>14</v>
      </c>
      <c r="C1481" s="3">
        <v>83.1875</v>
      </c>
      <c r="D1481" s="3">
        <v>4.84375</v>
      </c>
      <c r="E1481" s="3">
        <v>33</v>
      </c>
      <c r="F1481" s="3">
        <v>10.5</v>
      </c>
      <c r="G1481" s="3">
        <v>30</v>
      </c>
      <c r="H1481" s="3">
        <v>47.09375</v>
      </c>
      <c r="I1481" s="3">
        <f t="shared" si="67"/>
        <v>36.09375</v>
      </c>
      <c r="J1481" s="2" t="s">
        <v>13</v>
      </c>
      <c r="K1481" s="6" t="s">
        <v>121</v>
      </c>
      <c r="L1481" s="6" t="s">
        <v>131</v>
      </c>
      <c r="M1481" s="6" t="s">
        <v>135</v>
      </c>
      <c r="N1481" s="3"/>
      <c r="O1481" s="3"/>
    </row>
    <row r="1482" spans="2:15" x14ac:dyDescent="0.25">
      <c r="B1482" s="6" t="s">
        <v>14</v>
      </c>
      <c r="C1482" s="3">
        <v>84.1875</v>
      </c>
      <c r="D1482" s="3">
        <v>4.84375</v>
      </c>
      <c r="E1482" s="3">
        <v>34</v>
      </c>
      <c r="F1482" s="3">
        <v>10.5</v>
      </c>
      <c r="G1482" s="3">
        <v>30</v>
      </c>
      <c r="H1482" s="3">
        <v>48.09375</v>
      </c>
      <c r="I1482" s="3">
        <f t="shared" si="67"/>
        <v>36.09375</v>
      </c>
      <c r="J1482" s="2" t="s">
        <v>12</v>
      </c>
      <c r="K1482" s="6" t="s">
        <v>121</v>
      </c>
      <c r="L1482" s="6" t="s">
        <v>131</v>
      </c>
      <c r="M1482" s="6" t="s">
        <v>135</v>
      </c>
      <c r="N1482" s="3"/>
      <c r="O1482" s="3"/>
    </row>
    <row r="1483" spans="2:15" x14ac:dyDescent="0.25">
      <c r="B1483" s="6" t="s">
        <v>14</v>
      </c>
      <c r="C1483" s="3">
        <v>85.1875</v>
      </c>
      <c r="D1483" s="3">
        <v>4.84375</v>
      </c>
      <c r="E1483" s="3">
        <v>35</v>
      </c>
      <c r="F1483" s="3">
        <v>10.5</v>
      </c>
      <c r="G1483" s="3">
        <v>30</v>
      </c>
      <c r="H1483" s="3">
        <v>49.09375</v>
      </c>
      <c r="I1483" s="3">
        <f t="shared" si="67"/>
        <v>36.09375</v>
      </c>
      <c r="J1483" s="2" t="s">
        <v>13</v>
      </c>
      <c r="K1483" s="6" t="s">
        <v>121</v>
      </c>
      <c r="L1483" s="6" t="s">
        <v>131</v>
      </c>
      <c r="M1483" s="6" t="s">
        <v>135</v>
      </c>
      <c r="N1483" s="3"/>
      <c r="O1483" s="3"/>
    </row>
    <row r="1484" spans="2:15" x14ac:dyDescent="0.25">
      <c r="B1484" s="6" t="s">
        <v>14</v>
      </c>
      <c r="C1484" s="3">
        <v>86.1875</v>
      </c>
      <c r="D1484" s="3">
        <v>4.84375</v>
      </c>
      <c r="E1484" s="3">
        <v>36</v>
      </c>
      <c r="F1484" s="3">
        <v>10.5</v>
      </c>
      <c r="G1484" s="3">
        <v>30</v>
      </c>
      <c r="H1484" s="3">
        <v>50.09375</v>
      </c>
      <c r="I1484" s="3">
        <f t="shared" si="67"/>
        <v>36.09375</v>
      </c>
      <c r="J1484" s="2" t="s">
        <v>13</v>
      </c>
      <c r="K1484" s="6" t="s">
        <v>121</v>
      </c>
      <c r="L1484" s="6" t="s">
        <v>131</v>
      </c>
      <c r="M1484" s="6" t="s">
        <v>135</v>
      </c>
      <c r="N1484" s="3"/>
      <c r="O1484" s="3"/>
    </row>
    <row r="1485" spans="2:15" x14ac:dyDescent="0.25">
      <c r="B1485" s="6" t="s">
        <v>14</v>
      </c>
      <c r="C1485" s="3">
        <v>87.1875</v>
      </c>
      <c r="D1485" s="3">
        <v>4.84375</v>
      </c>
      <c r="E1485" s="3">
        <v>37</v>
      </c>
      <c r="F1485" s="3">
        <v>10.5</v>
      </c>
      <c r="G1485" s="3">
        <v>30</v>
      </c>
      <c r="H1485" s="3">
        <v>51.09375</v>
      </c>
      <c r="I1485" s="3">
        <f t="shared" si="67"/>
        <v>36.09375</v>
      </c>
      <c r="J1485" s="2" t="s">
        <v>13</v>
      </c>
      <c r="K1485" s="6" t="s">
        <v>121</v>
      </c>
      <c r="L1485" s="6" t="s">
        <v>131</v>
      </c>
      <c r="M1485" s="6" t="s">
        <v>135</v>
      </c>
      <c r="N1485" s="3"/>
      <c r="O1485" s="3"/>
    </row>
    <row r="1486" spans="2:15" x14ac:dyDescent="0.25">
      <c r="B1486" s="6" t="s">
        <v>14</v>
      </c>
      <c r="C1486" s="3">
        <v>88.1875</v>
      </c>
      <c r="D1486" s="3">
        <v>4.84375</v>
      </c>
      <c r="E1486" s="3">
        <v>38</v>
      </c>
      <c r="F1486" s="3">
        <v>10.5</v>
      </c>
      <c r="G1486" s="3">
        <v>30</v>
      </c>
      <c r="H1486" s="3">
        <v>52.09375</v>
      </c>
      <c r="I1486" s="3">
        <f t="shared" si="67"/>
        <v>36.09375</v>
      </c>
      <c r="J1486" s="2" t="s">
        <v>13</v>
      </c>
      <c r="K1486" s="6" t="s">
        <v>121</v>
      </c>
      <c r="L1486" s="6" t="s">
        <v>131</v>
      </c>
      <c r="M1486" s="6" t="s">
        <v>135</v>
      </c>
      <c r="N1486" s="3"/>
      <c r="O1486" s="3"/>
    </row>
    <row r="1487" spans="2:15" x14ac:dyDescent="0.25">
      <c r="B1487" s="6" t="s">
        <v>14</v>
      </c>
      <c r="C1487" s="3">
        <v>89.1875</v>
      </c>
      <c r="D1487" s="3">
        <v>4.84375</v>
      </c>
      <c r="E1487" s="3">
        <v>39</v>
      </c>
      <c r="F1487" s="3">
        <v>10.5</v>
      </c>
      <c r="G1487" s="3">
        <v>30</v>
      </c>
      <c r="H1487" s="3">
        <v>53.09375</v>
      </c>
      <c r="I1487" s="3">
        <f t="shared" si="67"/>
        <v>36.09375</v>
      </c>
      <c r="J1487" s="2" t="s">
        <v>13</v>
      </c>
      <c r="K1487" s="6" t="s">
        <v>121</v>
      </c>
      <c r="L1487" s="6" t="s">
        <v>131</v>
      </c>
      <c r="M1487" s="6" t="s">
        <v>135</v>
      </c>
      <c r="N1487" s="3"/>
      <c r="O1487" s="3"/>
    </row>
    <row r="1488" spans="2:15" x14ac:dyDescent="0.25">
      <c r="B1488" s="6" t="s">
        <v>14</v>
      </c>
      <c r="C1488" s="3">
        <v>90.1875</v>
      </c>
      <c r="D1488" s="3">
        <v>4.84375</v>
      </c>
      <c r="E1488" s="3">
        <v>40</v>
      </c>
      <c r="F1488" s="3">
        <v>10.5</v>
      </c>
      <c r="G1488" s="3">
        <v>30</v>
      </c>
      <c r="H1488" s="3">
        <v>54.09375</v>
      </c>
      <c r="I1488" s="3">
        <f t="shared" si="67"/>
        <v>36.09375</v>
      </c>
      <c r="J1488" s="2" t="s">
        <v>13</v>
      </c>
      <c r="K1488" s="6" t="s">
        <v>121</v>
      </c>
      <c r="L1488" s="6" t="s">
        <v>131</v>
      </c>
      <c r="M1488" s="6" t="s">
        <v>135</v>
      </c>
      <c r="N1488" s="3"/>
      <c r="O1488" s="3"/>
    </row>
    <row r="1489" spans="2:15" x14ac:dyDescent="0.25">
      <c r="B1489" s="6" t="s">
        <v>14</v>
      </c>
      <c r="C1489" s="3">
        <v>91.1875</v>
      </c>
      <c r="D1489" s="3">
        <v>4.84375</v>
      </c>
      <c r="E1489" s="3">
        <v>41</v>
      </c>
      <c r="F1489" s="3">
        <v>10.5</v>
      </c>
      <c r="G1489" s="3">
        <v>30</v>
      </c>
      <c r="H1489" s="3">
        <v>55.09375</v>
      </c>
      <c r="I1489" s="3">
        <f t="shared" si="67"/>
        <v>36.09375</v>
      </c>
      <c r="J1489" s="2" t="s">
        <v>13</v>
      </c>
      <c r="K1489" s="6" t="s">
        <v>121</v>
      </c>
      <c r="L1489" s="6" t="s">
        <v>131</v>
      </c>
      <c r="M1489" s="6" t="s">
        <v>135</v>
      </c>
      <c r="N1489" s="3"/>
      <c r="O1489" s="3"/>
    </row>
    <row r="1490" spans="2:15" x14ac:dyDescent="0.25">
      <c r="B1490" s="6" t="s">
        <v>14</v>
      </c>
      <c r="C1490" s="3">
        <v>92.1875</v>
      </c>
      <c r="D1490" s="3">
        <v>4.84375</v>
      </c>
      <c r="E1490" s="3">
        <v>42</v>
      </c>
      <c r="F1490" s="3">
        <v>10.5</v>
      </c>
      <c r="G1490" s="3">
        <v>30</v>
      </c>
      <c r="H1490" s="3">
        <v>56.09375</v>
      </c>
      <c r="I1490" s="3">
        <f t="shared" si="67"/>
        <v>36.09375</v>
      </c>
      <c r="J1490" s="2" t="s">
        <v>13</v>
      </c>
      <c r="K1490" s="6" t="s">
        <v>121</v>
      </c>
      <c r="L1490" s="6" t="s">
        <v>131</v>
      </c>
      <c r="M1490" s="6" t="s">
        <v>135</v>
      </c>
      <c r="N1490" s="3"/>
      <c r="O1490" s="3"/>
    </row>
    <row r="1491" spans="2:15" x14ac:dyDescent="0.25">
      <c r="B1491" s="6" t="s">
        <v>14</v>
      </c>
      <c r="C1491" s="3">
        <v>93.1875</v>
      </c>
      <c r="D1491" s="3">
        <v>4.84375</v>
      </c>
      <c r="E1491" s="3">
        <v>43</v>
      </c>
      <c r="F1491" s="3">
        <v>10.5</v>
      </c>
      <c r="G1491" s="3">
        <v>30</v>
      </c>
      <c r="H1491" s="3">
        <v>57.09375</v>
      </c>
      <c r="I1491" s="3">
        <f t="shared" si="67"/>
        <v>36.09375</v>
      </c>
      <c r="J1491" s="2" t="s">
        <v>13</v>
      </c>
      <c r="K1491" s="6" t="s">
        <v>121</v>
      </c>
      <c r="L1491" s="6" t="s">
        <v>131</v>
      </c>
      <c r="M1491" s="6" t="s">
        <v>135</v>
      </c>
      <c r="N1491" s="3"/>
      <c r="O1491" s="3"/>
    </row>
    <row r="1492" spans="2:15" x14ac:dyDescent="0.25">
      <c r="B1492" s="6" t="s">
        <v>14</v>
      </c>
      <c r="C1492" s="3">
        <v>94.1875</v>
      </c>
      <c r="D1492" s="3">
        <v>4.84375</v>
      </c>
      <c r="E1492" s="3">
        <v>44</v>
      </c>
      <c r="F1492" s="3">
        <v>10.5</v>
      </c>
      <c r="G1492" s="3">
        <v>30</v>
      </c>
      <c r="H1492" s="3">
        <v>58.09375</v>
      </c>
      <c r="I1492" s="3">
        <f t="shared" si="67"/>
        <v>36.09375</v>
      </c>
      <c r="J1492" s="2" t="s">
        <v>13</v>
      </c>
      <c r="K1492" s="6" t="s">
        <v>121</v>
      </c>
      <c r="L1492" s="6" t="s">
        <v>131</v>
      </c>
      <c r="M1492" s="6" t="s">
        <v>135</v>
      </c>
      <c r="N1492" s="3"/>
      <c r="O1492" s="3"/>
    </row>
    <row r="1493" spans="2:15" x14ac:dyDescent="0.25">
      <c r="B1493" s="6" t="s">
        <v>14</v>
      </c>
      <c r="C1493" s="3">
        <v>95.1875</v>
      </c>
      <c r="D1493" s="3">
        <v>4.84375</v>
      </c>
      <c r="E1493" s="3">
        <v>45</v>
      </c>
      <c r="F1493" s="3">
        <v>10.5</v>
      </c>
      <c r="G1493" s="3">
        <v>30</v>
      </c>
      <c r="H1493" s="3">
        <v>59.09375</v>
      </c>
      <c r="I1493" s="3">
        <f t="shared" si="67"/>
        <v>36.09375</v>
      </c>
      <c r="J1493" s="2" t="s">
        <v>13</v>
      </c>
      <c r="K1493" s="6" t="s">
        <v>121</v>
      </c>
      <c r="L1493" s="6" t="s">
        <v>131</v>
      </c>
      <c r="M1493" s="6" t="s">
        <v>135</v>
      </c>
      <c r="N1493" s="3"/>
      <c r="O1493" s="3"/>
    </row>
    <row r="1494" spans="2:15" x14ac:dyDescent="0.25">
      <c r="B1494" s="6" t="s">
        <v>14</v>
      </c>
      <c r="C1494" s="3">
        <v>96.1875</v>
      </c>
      <c r="D1494" s="3">
        <v>4.84375</v>
      </c>
      <c r="E1494" s="3">
        <v>46</v>
      </c>
      <c r="F1494" s="3">
        <v>10.5</v>
      </c>
      <c r="G1494" s="3">
        <v>30</v>
      </c>
      <c r="H1494" s="3">
        <v>60.09375</v>
      </c>
      <c r="I1494" s="3">
        <f t="shared" si="67"/>
        <v>36.09375</v>
      </c>
      <c r="J1494" s="2" t="s">
        <v>13</v>
      </c>
      <c r="K1494" s="6" t="s">
        <v>121</v>
      </c>
      <c r="L1494" s="6" t="s">
        <v>131</v>
      </c>
      <c r="M1494" s="6" t="s">
        <v>135</v>
      </c>
      <c r="N1494" s="3"/>
      <c r="O1494" s="3"/>
    </row>
    <row r="1495" spans="2:15" x14ac:dyDescent="0.25">
      <c r="B1495" s="6" t="s">
        <v>14</v>
      </c>
      <c r="C1495" s="3">
        <v>97.1875</v>
      </c>
      <c r="D1495" s="3">
        <v>4.84375</v>
      </c>
      <c r="E1495" s="3">
        <v>47</v>
      </c>
      <c r="F1495" s="3">
        <v>10.5</v>
      </c>
      <c r="G1495" s="3">
        <v>30</v>
      </c>
      <c r="H1495" s="3">
        <v>61.09375</v>
      </c>
      <c r="I1495" s="3">
        <f t="shared" si="67"/>
        <v>36.09375</v>
      </c>
      <c r="J1495" s="2" t="s">
        <v>13</v>
      </c>
      <c r="K1495" s="6" t="s">
        <v>121</v>
      </c>
      <c r="L1495" s="6" t="s">
        <v>131</v>
      </c>
      <c r="M1495" s="6" t="s">
        <v>135</v>
      </c>
      <c r="N1495" s="3"/>
      <c r="O1495" s="3"/>
    </row>
    <row r="1496" spans="2:15" x14ac:dyDescent="0.25">
      <c r="B1496" s="6" t="s">
        <v>14</v>
      </c>
      <c r="C1496" s="3">
        <v>98.1875</v>
      </c>
      <c r="D1496" s="3">
        <v>4.84375</v>
      </c>
      <c r="E1496" s="3">
        <v>48</v>
      </c>
      <c r="F1496" s="3">
        <v>10.5</v>
      </c>
      <c r="G1496" s="3">
        <v>30</v>
      </c>
      <c r="H1496" s="3">
        <v>62.09375</v>
      </c>
      <c r="I1496" s="3">
        <f t="shared" si="67"/>
        <v>36.09375</v>
      </c>
      <c r="J1496" s="2" t="s">
        <v>13</v>
      </c>
      <c r="K1496" s="6" t="s">
        <v>121</v>
      </c>
      <c r="L1496" s="6" t="s">
        <v>131</v>
      </c>
      <c r="M1496" s="6" t="s">
        <v>135</v>
      </c>
      <c r="N1496" s="3"/>
      <c r="O1496" s="3"/>
    </row>
    <row r="1497" spans="2:15" x14ac:dyDescent="0.25">
      <c r="B1497" s="6" t="s">
        <v>14</v>
      </c>
      <c r="C1497" s="3">
        <v>99.1875</v>
      </c>
      <c r="D1497" s="3">
        <v>4.84375</v>
      </c>
      <c r="E1497" s="3">
        <v>49</v>
      </c>
      <c r="F1497" s="3">
        <v>10.5</v>
      </c>
      <c r="G1497" s="3">
        <v>30</v>
      </c>
      <c r="H1497" s="3">
        <v>63.09375</v>
      </c>
      <c r="I1497" s="3">
        <f t="shared" si="67"/>
        <v>36.09375</v>
      </c>
      <c r="J1497" s="2" t="s">
        <v>13</v>
      </c>
      <c r="K1497" s="6" t="s">
        <v>121</v>
      </c>
      <c r="L1497" s="6" t="s">
        <v>131</v>
      </c>
      <c r="M1497" s="6" t="s">
        <v>135</v>
      </c>
      <c r="N1497" s="3"/>
      <c r="O1497" s="3"/>
    </row>
    <row r="1498" spans="2:15" x14ac:dyDescent="0.25">
      <c r="B1498" s="6" t="s">
        <v>14</v>
      </c>
      <c r="C1498" s="3">
        <v>100.1875</v>
      </c>
      <c r="D1498" s="3">
        <v>4.84375</v>
      </c>
      <c r="E1498" s="3">
        <v>50</v>
      </c>
      <c r="F1498" s="3">
        <v>10.5</v>
      </c>
      <c r="G1498" s="3">
        <v>30</v>
      </c>
      <c r="H1498" s="3">
        <v>64.09375</v>
      </c>
      <c r="I1498" s="3">
        <f t="shared" si="67"/>
        <v>36.09375</v>
      </c>
      <c r="J1498" s="2" t="s">
        <v>13</v>
      </c>
      <c r="K1498" s="6" t="s">
        <v>121</v>
      </c>
      <c r="L1498" s="6" t="s">
        <v>131</v>
      </c>
      <c r="M1498" s="6" t="s">
        <v>135</v>
      </c>
      <c r="N1498" s="3"/>
      <c r="O1498" s="3"/>
    </row>
    <row r="1499" spans="2:15" x14ac:dyDescent="0.25">
      <c r="B1499" s="6" t="s">
        <v>14</v>
      </c>
      <c r="C1499" s="3">
        <v>101.1875</v>
      </c>
      <c r="D1499" s="3">
        <v>4.84375</v>
      </c>
      <c r="E1499" s="3">
        <v>51</v>
      </c>
      <c r="F1499" s="3">
        <v>10.5</v>
      </c>
      <c r="G1499" s="3">
        <v>30</v>
      </c>
      <c r="H1499" s="3">
        <v>65.09375</v>
      </c>
      <c r="I1499" s="3">
        <f t="shared" si="67"/>
        <v>36.09375</v>
      </c>
      <c r="J1499" s="2" t="s">
        <v>13</v>
      </c>
      <c r="K1499" s="6" t="s">
        <v>121</v>
      </c>
      <c r="L1499" s="6" t="s">
        <v>131</v>
      </c>
      <c r="M1499" s="6" t="s">
        <v>135</v>
      </c>
      <c r="N1499" s="3"/>
      <c r="O1499" s="3"/>
    </row>
    <row r="1500" spans="2:15" x14ac:dyDescent="0.25">
      <c r="B1500" s="6" t="s">
        <v>14</v>
      </c>
      <c r="C1500" s="3">
        <v>102.1875</v>
      </c>
      <c r="D1500" s="3">
        <v>4.84375</v>
      </c>
      <c r="E1500" s="3">
        <v>52</v>
      </c>
      <c r="F1500" s="3">
        <v>10.5</v>
      </c>
      <c r="G1500" s="3">
        <v>30</v>
      </c>
      <c r="H1500" s="3">
        <v>66.09375</v>
      </c>
      <c r="I1500" s="3">
        <f t="shared" si="67"/>
        <v>36.09375</v>
      </c>
      <c r="J1500" s="2" t="s">
        <v>13</v>
      </c>
      <c r="K1500" s="6" t="s">
        <v>121</v>
      </c>
      <c r="L1500" s="6" t="s">
        <v>131</v>
      </c>
      <c r="M1500" s="6" t="s">
        <v>135</v>
      </c>
      <c r="N1500" s="3"/>
      <c r="O1500" s="3"/>
    </row>
    <row r="1501" spans="2:15" x14ac:dyDescent="0.25">
      <c r="B1501" s="6" t="s">
        <v>14</v>
      </c>
      <c r="C1501" s="3">
        <v>103.1875</v>
      </c>
      <c r="D1501" s="3">
        <v>4.84375</v>
      </c>
      <c r="E1501" s="3">
        <v>53</v>
      </c>
      <c r="F1501" s="3">
        <v>10.5</v>
      </c>
      <c r="G1501" s="3">
        <v>30</v>
      </c>
      <c r="H1501" s="3">
        <v>67.09375</v>
      </c>
      <c r="I1501" s="3">
        <f t="shared" si="67"/>
        <v>36.09375</v>
      </c>
      <c r="J1501" s="2" t="s">
        <v>13</v>
      </c>
      <c r="K1501" s="6" t="s">
        <v>121</v>
      </c>
      <c r="L1501" s="6" t="s">
        <v>131</v>
      </c>
      <c r="M1501" s="6" t="s">
        <v>135</v>
      </c>
      <c r="N1501" s="3"/>
      <c r="O1501" s="3"/>
    </row>
    <row r="1502" spans="2:15" x14ac:dyDescent="0.25">
      <c r="B1502" s="6" t="s">
        <v>14</v>
      </c>
      <c r="C1502" s="3">
        <v>104.1875</v>
      </c>
      <c r="D1502" s="3">
        <v>4.84375</v>
      </c>
      <c r="E1502" s="3">
        <v>54</v>
      </c>
      <c r="F1502" s="3">
        <v>10.5</v>
      </c>
      <c r="G1502" s="3">
        <v>30</v>
      </c>
      <c r="H1502" s="3">
        <v>68.09375</v>
      </c>
      <c r="I1502" s="3">
        <f t="shared" si="67"/>
        <v>36.09375</v>
      </c>
      <c r="J1502" s="2" t="s">
        <v>13</v>
      </c>
      <c r="K1502" s="6" t="s">
        <v>121</v>
      </c>
      <c r="L1502" s="6" t="s">
        <v>131</v>
      </c>
      <c r="M1502" s="6" t="s">
        <v>135</v>
      </c>
      <c r="N1502" s="3"/>
      <c r="O1502" s="3"/>
    </row>
    <row r="1503" spans="2:15" x14ac:dyDescent="0.25">
      <c r="B1503" s="6" t="s">
        <v>14</v>
      </c>
      <c r="C1503" s="3">
        <v>105.1875</v>
      </c>
      <c r="D1503" s="3">
        <v>4.84375</v>
      </c>
      <c r="E1503" s="3">
        <v>55</v>
      </c>
      <c r="F1503" s="3">
        <v>10.5</v>
      </c>
      <c r="G1503" s="3">
        <v>30</v>
      </c>
      <c r="H1503" s="3">
        <v>69.09375</v>
      </c>
      <c r="I1503" s="3">
        <f t="shared" si="67"/>
        <v>36.09375</v>
      </c>
      <c r="J1503" s="2" t="s">
        <v>13</v>
      </c>
      <c r="K1503" s="6" t="s">
        <v>121</v>
      </c>
      <c r="L1503" s="6" t="s">
        <v>131</v>
      </c>
      <c r="M1503" s="6" t="s">
        <v>135</v>
      </c>
      <c r="N1503" s="3"/>
      <c r="O1503" s="3"/>
    </row>
    <row r="1504" spans="2:15" x14ac:dyDescent="0.25">
      <c r="B1504" s="6" t="s">
        <v>14</v>
      </c>
      <c r="C1504" s="3">
        <v>106.1875</v>
      </c>
      <c r="D1504" s="3">
        <v>4.84375</v>
      </c>
      <c r="E1504" s="3">
        <v>56</v>
      </c>
      <c r="F1504" s="3">
        <v>10.5</v>
      </c>
      <c r="G1504" s="3">
        <v>30</v>
      </c>
      <c r="H1504" s="3">
        <v>70.09375</v>
      </c>
      <c r="I1504" s="3">
        <f t="shared" si="67"/>
        <v>36.09375</v>
      </c>
      <c r="J1504" s="2" t="s">
        <v>13</v>
      </c>
      <c r="K1504" s="6" t="s">
        <v>121</v>
      </c>
      <c r="L1504" s="6" t="s">
        <v>131</v>
      </c>
      <c r="M1504" s="6" t="s">
        <v>135</v>
      </c>
      <c r="N1504" s="3"/>
      <c r="O1504" s="3"/>
    </row>
    <row r="1505" spans="2:15" x14ac:dyDescent="0.25">
      <c r="B1505" s="6" t="s">
        <v>14</v>
      </c>
      <c r="C1505" s="3">
        <v>107.1875</v>
      </c>
      <c r="D1505" s="3">
        <v>4.84375</v>
      </c>
      <c r="E1505" s="3">
        <v>57</v>
      </c>
      <c r="F1505" s="3">
        <v>10.5</v>
      </c>
      <c r="G1505" s="3">
        <v>30</v>
      </c>
      <c r="H1505" s="3">
        <v>71.09375</v>
      </c>
      <c r="I1505" s="3">
        <f t="shared" si="67"/>
        <v>36.09375</v>
      </c>
      <c r="J1505" s="2" t="s">
        <v>13</v>
      </c>
      <c r="K1505" s="6" t="s">
        <v>121</v>
      </c>
      <c r="L1505" s="6" t="s">
        <v>131</v>
      </c>
      <c r="M1505" s="6" t="s">
        <v>135</v>
      </c>
      <c r="N1505" s="3"/>
      <c r="O1505" s="3"/>
    </row>
    <row r="1506" spans="2:15" x14ac:dyDescent="0.25">
      <c r="B1506" s="6" t="s">
        <v>14</v>
      </c>
      <c r="C1506" s="3">
        <v>108.1875</v>
      </c>
      <c r="D1506" s="3">
        <v>4.84375</v>
      </c>
      <c r="E1506" s="3">
        <v>58</v>
      </c>
      <c r="F1506" s="3">
        <v>10.5</v>
      </c>
      <c r="G1506" s="3">
        <v>30</v>
      </c>
      <c r="H1506" s="3">
        <v>72.09375</v>
      </c>
      <c r="I1506" s="3">
        <f t="shared" si="67"/>
        <v>36.09375</v>
      </c>
      <c r="J1506" s="2" t="s">
        <v>13</v>
      </c>
      <c r="K1506" s="6" t="s">
        <v>121</v>
      </c>
      <c r="L1506" s="6" t="s">
        <v>131</v>
      </c>
      <c r="M1506" s="6" t="s">
        <v>135</v>
      </c>
      <c r="N1506" s="3"/>
      <c r="O1506" s="3"/>
    </row>
    <row r="1507" spans="2:15" x14ac:dyDescent="0.25">
      <c r="B1507" s="6" t="s">
        <v>14</v>
      </c>
      <c r="C1507" s="3">
        <v>109.1875</v>
      </c>
      <c r="D1507" s="3">
        <v>4.84375</v>
      </c>
      <c r="E1507" s="3">
        <v>59</v>
      </c>
      <c r="F1507" s="3">
        <v>10.5</v>
      </c>
      <c r="G1507" s="3">
        <v>30</v>
      </c>
      <c r="H1507" s="3">
        <v>73.09375</v>
      </c>
      <c r="I1507" s="3">
        <f t="shared" si="67"/>
        <v>36.09375</v>
      </c>
      <c r="J1507" s="2" t="s">
        <v>13</v>
      </c>
      <c r="K1507" s="6" t="s">
        <v>121</v>
      </c>
      <c r="L1507" s="6" t="s">
        <v>131</v>
      </c>
      <c r="M1507" s="6" t="s">
        <v>135</v>
      </c>
      <c r="N1507" s="3"/>
      <c r="O1507" s="3"/>
    </row>
    <row r="1508" spans="2:15" x14ac:dyDescent="0.25">
      <c r="B1508" s="6" t="s">
        <v>14</v>
      </c>
      <c r="C1508" s="3">
        <v>110.1875</v>
      </c>
      <c r="D1508" s="3">
        <v>4.84375</v>
      </c>
      <c r="E1508" s="3">
        <v>60</v>
      </c>
      <c r="F1508" s="3">
        <v>10.5</v>
      </c>
      <c r="G1508" s="3">
        <v>30</v>
      </c>
      <c r="H1508" s="3">
        <v>74.09375</v>
      </c>
      <c r="I1508" s="3">
        <f t="shared" si="67"/>
        <v>36.09375</v>
      </c>
      <c r="J1508" s="2" t="s">
        <v>13</v>
      </c>
      <c r="K1508" s="6" t="s">
        <v>121</v>
      </c>
      <c r="L1508" s="6" t="s">
        <v>131</v>
      </c>
      <c r="M1508" s="6" t="s">
        <v>135</v>
      </c>
      <c r="N1508" s="3"/>
      <c r="O1508" s="3"/>
    </row>
    <row r="1509" spans="2:15" x14ac:dyDescent="0.25">
      <c r="B1509" s="6" t="s">
        <v>14</v>
      </c>
      <c r="C1509" s="3">
        <v>111.1875</v>
      </c>
      <c r="D1509" s="3">
        <v>4.84375</v>
      </c>
      <c r="E1509" s="3">
        <v>61</v>
      </c>
      <c r="F1509" s="3">
        <v>10.5</v>
      </c>
      <c r="G1509" s="3">
        <v>30</v>
      </c>
      <c r="H1509" s="3">
        <v>75.09375</v>
      </c>
      <c r="I1509" s="3">
        <f t="shared" si="67"/>
        <v>36.09375</v>
      </c>
      <c r="J1509" s="2" t="s">
        <v>13</v>
      </c>
      <c r="K1509" s="6" t="s">
        <v>121</v>
      </c>
      <c r="L1509" s="6" t="s">
        <v>131</v>
      </c>
      <c r="M1509" s="6" t="s">
        <v>135</v>
      </c>
      <c r="N1509" s="3"/>
      <c r="O1509" s="3"/>
    </row>
    <row r="1510" spans="2:15" x14ac:dyDescent="0.25">
      <c r="B1510" s="6" t="s">
        <v>14</v>
      </c>
      <c r="C1510" s="3">
        <v>112.1875</v>
      </c>
      <c r="D1510" s="3">
        <v>4.84375</v>
      </c>
      <c r="E1510" s="3">
        <v>62</v>
      </c>
      <c r="F1510" s="3">
        <v>10.5</v>
      </c>
      <c r="G1510" s="3">
        <v>30</v>
      </c>
      <c r="H1510" s="3">
        <v>76.09375</v>
      </c>
      <c r="I1510" s="3">
        <f t="shared" si="67"/>
        <v>36.09375</v>
      </c>
      <c r="J1510" s="2" t="s">
        <v>13</v>
      </c>
      <c r="K1510" s="6" t="s">
        <v>121</v>
      </c>
      <c r="L1510" s="6" t="s">
        <v>131</v>
      </c>
      <c r="M1510" s="6" t="s">
        <v>135</v>
      </c>
      <c r="N1510" s="3"/>
      <c r="O1510" s="3"/>
    </row>
    <row r="1511" spans="2:15" x14ac:dyDescent="0.25">
      <c r="B1511" s="6" t="s">
        <v>14</v>
      </c>
      <c r="C1511" s="3">
        <v>113.1875</v>
      </c>
      <c r="D1511" s="3">
        <v>4.84375</v>
      </c>
      <c r="E1511" s="3">
        <v>63</v>
      </c>
      <c r="F1511" s="3">
        <v>10.5</v>
      </c>
      <c r="G1511" s="3">
        <v>30</v>
      </c>
      <c r="H1511" s="3">
        <v>77.09375</v>
      </c>
      <c r="I1511" s="3">
        <f t="shared" si="67"/>
        <v>36.09375</v>
      </c>
      <c r="J1511" s="2" t="s">
        <v>13</v>
      </c>
      <c r="K1511" s="6" t="s">
        <v>121</v>
      </c>
      <c r="L1511" s="6" t="s">
        <v>131</v>
      </c>
      <c r="M1511" s="6" t="s">
        <v>135</v>
      </c>
      <c r="N1511" s="3"/>
      <c r="O1511" s="3"/>
    </row>
    <row r="1512" spans="2:15" x14ac:dyDescent="0.25">
      <c r="B1512" s="6" t="s">
        <v>14</v>
      </c>
      <c r="C1512" s="3">
        <v>114.1875</v>
      </c>
      <c r="D1512" s="3">
        <v>4.84375</v>
      </c>
      <c r="E1512" s="3">
        <v>64</v>
      </c>
      <c r="F1512" s="3">
        <v>10.5</v>
      </c>
      <c r="G1512" s="3">
        <v>30</v>
      </c>
      <c r="H1512" s="3">
        <v>78.09375</v>
      </c>
      <c r="I1512" s="3">
        <f t="shared" si="67"/>
        <v>36.09375</v>
      </c>
      <c r="J1512" s="2" t="s">
        <v>13</v>
      </c>
      <c r="K1512" s="6" t="s">
        <v>121</v>
      </c>
      <c r="L1512" s="6" t="s">
        <v>131</v>
      </c>
      <c r="M1512" s="6" t="s">
        <v>135</v>
      </c>
      <c r="N1512" s="3"/>
      <c r="O1512" s="3"/>
    </row>
    <row r="1513" spans="2:15" x14ac:dyDescent="0.25">
      <c r="B1513" s="6" t="s">
        <v>14</v>
      </c>
      <c r="C1513" s="3">
        <v>115.1875</v>
      </c>
      <c r="D1513" s="3">
        <v>4.84375</v>
      </c>
      <c r="E1513" s="3">
        <v>65</v>
      </c>
      <c r="F1513" s="3">
        <v>10.5</v>
      </c>
      <c r="G1513" s="3">
        <v>30</v>
      </c>
      <c r="H1513" s="3">
        <v>79.09375</v>
      </c>
      <c r="I1513" s="3">
        <f t="shared" si="67"/>
        <v>36.09375</v>
      </c>
      <c r="J1513" s="2" t="s">
        <v>13</v>
      </c>
      <c r="K1513" s="6" t="s">
        <v>121</v>
      </c>
      <c r="L1513" s="6" t="s">
        <v>131</v>
      </c>
      <c r="M1513" s="6" t="s">
        <v>135</v>
      </c>
      <c r="N1513" s="3"/>
      <c r="O1513" s="3"/>
    </row>
    <row r="1514" spans="2:15" x14ac:dyDescent="0.25">
      <c r="B1514" s="6" t="s">
        <v>14</v>
      </c>
      <c r="C1514" s="3">
        <v>116.1875</v>
      </c>
      <c r="D1514" s="3">
        <v>4.84375</v>
      </c>
      <c r="E1514" s="3">
        <v>66</v>
      </c>
      <c r="F1514" s="3">
        <v>10.5</v>
      </c>
      <c r="G1514" s="3">
        <v>30</v>
      </c>
      <c r="H1514" s="3">
        <v>80.09375</v>
      </c>
      <c r="I1514" s="3">
        <f t="shared" si="67"/>
        <v>36.09375</v>
      </c>
      <c r="J1514" s="2" t="s">
        <v>13</v>
      </c>
      <c r="K1514" s="6" t="s">
        <v>121</v>
      </c>
      <c r="L1514" s="6" t="s">
        <v>131</v>
      </c>
      <c r="M1514" s="6" t="s">
        <v>135</v>
      </c>
      <c r="N1514" s="3"/>
      <c r="O1514" s="3"/>
    </row>
    <row r="1515" spans="2:15" x14ac:dyDescent="0.25">
      <c r="B1515" s="6" t="s">
        <v>14</v>
      </c>
      <c r="C1515" s="3">
        <v>117.1875</v>
      </c>
      <c r="D1515" s="3">
        <v>4.84375</v>
      </c>
      <c r="E1515" s="3">
        <v>67</v>
      </c>
      <c r="F1515" s="3">
        <v>10.5</v>
      </c>
      <c r="G1515" s="3">
        <v>30</v>
      </c>
      <c r="H1515" s="3">
        <v>81.09375</v>
      </c>
      <c r="I1515" s="3">
        <f t="shared" si="67"/>
        <v>36.09375</v>
      </c>
      <c r="J1515" s="2" t="s">
        <v>13</v>
      </c>
      <c r="K1515" s="6" t="s">
        <v>121</v>
      </c>
      <c r="L1515" s="6" t="s">
        <v>131</v>
      </c>
      <c r="M1515" s="6" t="s">
        <v>135</v>
      </c>
      <c r="N1515" s="3"/>
      <c r="O1515" s="3"/>
    </row>
    <row r="1516" spans="2:15" x14ac:dyDescent="0.25">
      <c r="B1516" s="6" t="s">
        <v>14</v>
      </c>
      <c r="C1516" s="3">
        <v>118.1875</v>
      </c>
      <c r="D1516" s="3">
        <v>4.84375</v>
      </c>
      <c r="E1516" s="3">
        <v>68</v>
      </c>
      <c r="F1516" s="3">
        <v>10.5</v>
      </c>
      <c r="G1516" s="3">
        <v>30</v>
      </c>
      <c r="H1516" s="3">
        <v>82.09375</v>
      </c>
      <c r="I1516" s="3">
        <f t="shared" si="67"/>
        <v>36.09375</v>
      </c>
      <c r="J1516" s="2" t="s">
        <v>13</v>
      </c>
      <c r="K1516" s="6" t="s">
        <v>121</v>
      </c>
      <c r="L1516" s="6" t="s">
        <v>131</v>
      </c>
      <c r="M1516" s="6" t="s">
        <v>135</v>
      </c>
      <c r="N1516" s="3"/>
      <c r="O1516" s="3"/>
    </row>
    <row r="1517" spans="2:15" x14ac:dyDescent="0.25">
      <c r="B1517" s="6" t="s">
        <v>14</v>
      </c>
      <c r="C1517" s="3">
        <v>119.1875</v>
      </c>
      <c r="D1517" s="3">
        <v>4.84375</v>
      </c>
      <c r="E1517" s="3">
        <v>69</v>
      </c>
      <c r="F1517" s="3">
        <v>10.5</v>
      </c>
      <c r="G1517" s="3">
        <v>30</v>
      </c>
      <c r="H1517" s="3">
        <v>83.09375</v>
      </c>
      <c r="I1517" s="3">
        <f t="shared" si="67"/>
        <v>36.09375</v>
      </c>
      <c r="J1517" s="2" t="s">
        <v>13</v>
      </c>
      <c r="K1517" s="6" t="s">
        <v>121</v>
      </c>
      <c r="L1517" s="6" t="s">
        <v>131</v>
      </c>
      <c r="M1517" s="6" t="s">
        <v>135</v>
      </c>
      <c r="N1517" s="3"/>
      <c r="O1517" s="3"/>
    </row>
    <row r="1518" spans="2:15" x14ac:dyDescent="0.25">
      <c r="B1518" s="6" t="s">
        <v>14</v>
      </c>
      <c r="C1518" s="3">
        <v>120.1875</v>
      </c>
      <c r="D1518" s="3">
        <v>4.84375</v>
      </c>
      <c r="E1518" s="3">
        <v>70</v>
      </c>
      <c r="F1518" s="3">
        <v>10.5</v>
      </c>
      <c r="G1518" s="3">
        <v>30</v>
      </c>
      <c r="H1518" s="3">
        <v>84.09375</v>
      </c>
      <c r="I1518" s="3">
        <f t="shared" si="67"/>
        <v>36.09375</v>
      </c>
      <c r="J1518" s="2" t="s">
        <v>13</v>
      </c>
      <c r="K1518" s="6" t="s">
        <v>121</v>
      </c>
      <c r="L1518" s="6" t="s">
        <v>131</v>
      </c>
      <c r="M1518" s="6" t="s">
        <v>135</v>
      </c>
      <c r="N1518" s="3"/>
      <c r="O1518" s="3"/>
    </row>
    <row r="1519" spans="2:15" x14ac:dyDescent="0.25">
      <c r="B1519" s="6" t="s">
        <v>116</v>
      </c>
      <c r="C1519" s="3">
        <v>72.1875</v>
      </c>
      <c r="D1519" s="3">
        <v>4.84375</v>
      </c>
      <c r="E1519" s="3">
        <v>22</v>
      </c>
      <c r="F1519" s="3">
        <v>10.5</v>
      </c>
      <c r="G1519" s="3">
        <v>30</v>
      </c>
      <c r="H1519" s="3">
        <v>36.09375</v>
      </c>
      <c r="I1519" s="3">
        <f>C1519-H1519</f>
        <v>36.09375</v>
      </c>
      <c r="J1519" s="2" t="s">
        <v>13</v>
      </c>
      <c r="K1519" s="6" t="s">
        <v>121</v>
      </c>
      <c r="L1519" s="6" t="s">
        <v>132</v>
      </c>
      <c r="M1519" s="6" t="s">
        <v>135</v>
      </c>
      <c r="N1519" s="3"/>
      <c r="O1519" s="3"/>
    </row>
    <row r="1520" spans="2:15" x14ac:dyDescent="0.25">
      <c r="B1520" s="6" t="s">
        <v>116</v>
      </c>
      <c r="C1520" s="3">
        <v>73.1875</v>
      </c>
      <c r="D1520" s="3">
        <v>4.84375</v>
      </c>
      <c r="E1520" s="3">
        <v>23</v>
      </c>
      <c r="F1520" s="3">
        <v>10.5</v>
      </c>
      <c r="G1520" s="3">
        <v>30</v>
      </c>
      <c r="H1520" s="3">
        <v>37.09375</v>
      </c>
      <c r="I1520" s="3">
        <f t="shared" ref="I1520:I1567" si="68">C1520-H1520</f>
        <v>36.09375</v>
      </c>
      <c r="J1520" s="2" t="s">
        <v>13</v>
      </c>
      <c r="K1520" s="6" t="s">
        <v>121</v>
      </c>
      <c r="L1520" s="6" t="s">
        <v>132</v>
      </c>
      <c r="M1520" s="6" t="s">
        <v>135</v>
      </c>
      <c r="N1520" s="3"/>
      <c r="O1520" s="3"/>
    </row>
    <row r="1521" spans="2:15" x14ac:dyDescent="0.25">
      <c r="B1521" s="6" t="s">
        <v>116</v>
      </c>
      <c r="C1521" s="3">
        <v>74.1875</v>
      </c>
      <c r="D1521" s="3">
        <v>4.84375</v>
      </c>
      <c r="E1521" s="3">
        <v>24</v>
      </c>
      <c r="F1521" s="3">
        <v>10.5</v>
      </c>
      <c r="G1521" s="3">
        <v>30</v>
      </c>
      <c r="H1521" s="3">
        <v>38.09375</v>
      </c>
      <c r="I1521" s="3">
        <f t="shared" si="68"/>
        <v>36.09375</v>
      </c>
      <c r="J1521" s="2" t="s">
        <v>13</v>
      </c>
      <c r="K1521" s="6" t="s">
        <v>121</v>
      </c>
      <c r="L1521" s="6" t="s">
        <v>132</v>
      </c>
      <c r="M1521" s="6" t="s">
        <v>135</v>
      </c>
      <c r="N1521" s="3"/>
      <c r="O1521" s="3"/>
    </row>
    <row r="1522" spans="2:15" x14ac:dyDescent="0.25">
      <c r="B1522" s="6" t="s">
        <v>116</v>
      </c>
      <c r="C1522" s="3">
        <v>75.1875</v>
      </c>
      <c r="D1522" s="3">
        <v>4.84375</v>
      </c>
      <c r="E1522" s="3">
        <v>25</v>
      </c>
      <c r="F1522" s="3">
        <v>10.5</v>
      </c>
      <c r="G1522" s="3">
        <v>30</v>
      </c>
      <c r="H1522" s="3">
        <v>39.09375</v>
      </c>
      <c r="I1522" s="3">
        <f t="shared" si="68"/>
        <v>36.09375</v>
      </c>
      <c r="J1522" s="2" t="s">
        <v>13</v>
      </c>
      <c r="K1522" s="6" t="s">
        <v>121</v>
      </c>
      <c r="L1522" s="6" t="s">
        <v>132</v>
      </c>
      <c r="M1522" s="6" t="s">
        <v>135</v>
      </c>
      <c r="N1522" s="3"/>
      <c r="O1522" s="3"/>
    </row>
    <row r="1523" spans="2:15" x14ac:dyDescent="0.25">
      <c r="B1523" s="6" t="s">
        <v>116</v>
      </c>
      <c r="C1523" s="3">
        <v>76.1875</v>
      </c>
      <c r="D1523" s="3">
        <v>4.84375</v>
      </c>
      <c r="E1523" s="3">
        <v>26</v>
      </c>
      <c r="F1523" s="3">
        <v>10.5</v>
      </c>
      <c r="G1523" s="3">
        <v>30</v>
      </c>
      <c r="H1523" s="3">
        <v>40.09375</v>
      </c>
      <c r="I1523" s="3">
        <f t="shared" si="68"/>
        <v>36.09375</v>
      </c>
      <c r="J1523" s="2" t="s">
        <v>13</v>
      </c>
      <c r="K1523" s="6" t="s">
        <v>121</v>
      </c>
      <c r="L1523" s="6" t="s">
        <v>132</v>
      </c>
      <c r="M1523" s="6" t="s">
        <v>135</v>
      </c>
      <c r="N1523" s="3"/>
      <c r="O1523" s="3"/>
    </row>
    <row r="1524" spans="2:15" x14ac:dyDescent="0.25">
      <c r="B1524" s="6" t="s">
        <v>116</v>
      </c>
      <c r="C1524" s="3">
        <v>77.1875</v>
      </c>
      <c r="D1524" s="3">
        <v>4.84375</v>
      </c>
      <c r="E1524" s="3">
        <v>27</v>
      </c>
      <c r="F1524" s="3">
        <v>10.5</v>
      </c>
      <c r="G1524" s="3">
        <v>30</v>
      </c>
      <c r="H1524" s="3">
        <v>41.09375</v>
      </c>
      <c r="I1524" s="3">
        <f t="shared" si="68"/>
        <v>36.09375</v>
      </c>
      <c r="J1524" s="2" t="s">
        <v>13</v>
      </c>
      <c r="K1524" s="6" t="s">
        <v>121</v>
      </c>
      <c r="L1524" s="6" t="s">
        <v>132</v>
      </c>
      <c r="M1524" s="6" t="s">
        <v>135</v>
      </c>
      <c r="N1524" s="3"/>
      <c r="O1524" s="3"/>
    </row>
    <row r="1525" spans="2:15" x14ac:dyDescent="0.25">
      <c r="B1525" s="6" t="s">
        <v>116</v>
      </c>
      <c r="C1525" s="3">
        <v>78.1875</v>
      </c>
      <c r="D1525" s="3">
        <v>4.84375</v>
      </c>
      <c r="E1525" s="3">
        <v>28</v>
      </c>
      <c r="F1525" s="3">
        <v>10.5</v>
      </c>
      <c r="G1525" s="3">
        <v>30</v>
      </c>
      <c r="H1525" s="3">
        <v>42.09375</v>
      </c>
      <c r="I1525" s="3">
        <f t="shared" si="68"/>
        <v>36.09375</v>
      </c>
      <c r="J1525" s="2" t="s">
        <v>13</v>
      </c>
      <c r="K1525" s="6" t="s">
        <v>121</v>
      </c>
      <c r="L1525" s="6" t="s">
        <v>132</v>
      </c>
      <c r="M1525" s="6" t="s">
        <v>135</v>
      </c>
      <c r="N1525" s="3"/>
      <c r="O1525" s="3"/>
    </row>
    <row r="1526" spans="2:15" x14ac:dyDescent="0.25">
      <c r="B1526" s="6" t="s">
        <v>116</v>
      </c>
      <c r="C1526" s="3">
        <v>79.1875</v>
      </c>
      <c r="D1526" s="3">
        <v>4.84375</v>
      </c>
      <c r="E1526" s="3">
        <v>29</v>
      </c>
      <c r="F1526" s="3">
        <v>10.5</v>
      </c>
      <c r="G1526" s="3">
        <v>30</v>
      </c>
      <c r="H1526" s="3">
        <v>43.09375</v>
      </c>
      <c r="I1526" s="3">
        <f t="shared" si="68"/>
        <v>36.09375</v>
      </c>
      <c r="J1526" s="2" t="s">
        <v>13</v>
      </c>
      <c r="K1526" s="6" t="s">
        <v>121</v>
      </c>
      <c r="L1526" s="6" t="s">
        <v>132</v>
      </c>
      <c r="M1526" s="6" t="s">
        <v>135</v>
      </c>
      <c r="N1526" s="3"/>
      <c r="O1526" s="3"/>
    </row>
    <row r="1527" spans="2:15" x14ac:dyDescent="0.25">
      <c r="B1527" s="6" t="s">
        <v>116</v>
      </c>
      <c r="C1527" s="3">
        <v>80.1875</v>
      </c>
      <c r="D1527" s="3">
        <v>4.84375</v>
      </c>
      <c r="E1527" s="3">
        <v>30</v>
      </c>
      <c r="F1527" s="3">
        <v>10.5</v>
      </c>
      <c r="G1527" s="3">
        <v>30</v>
      </c>
      <c r="H1527" s="3">
        <v>44.09375</v>
      </c>
      <c r="I1527" s="3">
        <f t="shared" si="68"/>
        <v>36.09375</v>
      </c>
      <c r="J1527" s="2" t="s">
        <v>12</v>
      </c>
      <c r="K1527" s="6" t="s">
        <v>121</v>
      </c>
      <c r="L1527" s="6" t="s">
        <v>132</v>
      </c>
      <c r="M1527" s="6" t="s">
        <v>135</v>
      </c>
      <c r="N1527" s="3"/>
      <c r="O1527" s="3"/>
    </row>
    <row r="1528" spans="2:15" x14ac:dyDescent="0.25">
      <c r="B1528" s="6" t="s">
        <v>116</v>
      </c>
      <c r="C1528" s="3">
        <v>81.1875</v>
      </c>
      <c r="D1528" s="3">
        <v>4.84375</v>
      </c>
      <c r="E1528" s="3">
        <v>31</v>
      </c>
      <c r="F1528" s="3">
        <v>10.5</v>
      </c>
      <c r="G1528" s="3">
        <v>30</v>
      </c>
      <c r="H1528" s="3">
        <v>45.09375</v>
      </c>
      <c r="I1528" s="3">
        <f t="shared" si="68"/>
        <v>36.09375</v>
      </c>
      <c r="J1528" s="2" t="s">
        <v>12</v>
      </c>
      <c r="K1528" s="6" t="s">
        <v>121</v>
      </c>
      <c r="L1528" s="6" t="s">
        <v>132</v>
      </c>
      <c r="M1528" s="6" t="s">
        <v>135</v>
      </c>
      <c r="N1528" s="3"/>
      <c r="O1528" s="3"/>
    </row>
    <row r="1529" spans="2:15" x14ac:dyDescent="0.25">
      <c r="B1529" s="6" t="s">
        <v>116</v>
      </c>
      <c r="C1529" s="3">
        <v>82.1875</v>
      </c>
      <c r="D1529" s="3">
        <v>4.84375</v>
      </c>
      <c r="E1529" s="3">
        <v>32</v>
      </c>
      <c r="F1529" s="3">
        <v>10.5</v>
      </c>
      <c r="G1529" s="3">
        <v>30</v>
      </c>
      <c r="H1529" s="3">
        <v>46.09375</v>
      </c>
      <c r="I1529" s="3">
        <f t="shared" si="68"/>
        <v>36.09375</v>
      </c>
      <c r="J1529" s="2" t="s">
        <v>13</v>
      </c>
      <c r="K1529" s="6" t="s">
        <v>121</v>
      </c>
      <c r="L1529" s="6" t="s">
        <v>132</v>
      </c>
      <c r="M1529" s="6" t="s">
        <v>135</v>
      </c>
      <c r="N1529" s="3"/>
      <c r="O1529" s="3"/>
    </row>
    <row r="1530" spans="2:15" x14ac:dyDescent="0.25">
      <c r="B1530" s="6" t="s">
        <v>116</v>
      </c>
      <c r="C1530" s="3">
        <v>83.1875</v>
      </c>
      <c r="D1530" s="3">
        <v>4.84375</v>
      </c>
      <c r="E1530" s="3">
        <v>33</v>
      </c>
      <c r="F1530" s="3">
        <v>10.5</v>
      </c>
      <c r="G1530" s="3">
        <v>30</v>
      </c>
      <c r="H1530" s="3">
        <v>47.09375</v>
      </c>
      <c r="I1530" s="3">
        <f t="shared" si="68"/>
        <v>36.09375</v>
      </c>
      <c r="J1530" s="2" t="s">
        <v>13</v>
      </c>
      <c r="K1530" s="6" t="s">
        <v>121</v>
      </c>
      <c r="L1530" s="6" t="s">
        <v>132</v>
      </c>
      <c r="M1530" s="6" t="s">
        <v>135</v>
      </c>
      <c r="N1530" s="3"/>
      <c r="O1530" s="3"/>
    </row>
    <row r="1531" spans="2:15" x14ac:dyDescent="0.25">
      <c r="B1531" s="6" t="s">
        <v>116</v>
      </c>
      <c r="C1531" s="3">
        <v>84.1875</v>
      </c>
      <c r="D1531" s="3">
        <v>4.84375</v>
      </c>
      <c r="E1531" s="3">
        <v>34</v>
      </c>
      <c r="F1531" s="3">
        <v>10.5</v>
      </c>
      <c r="G1531" s="3">
        <v>30</v>
      </c>
      <c r="H1531" s="3">
        <v>48.09375</v>
      </c>
      <c r="I1531" s="3">
        <f t="shared" si="68"/>
        <v>36.09375</v>
      </c>
      <c r="J1531" s="2" t="s">
        <v>12</v>
      </c>
      <c r="K1531" s="6" t="s">
        <v>121</v>
      </c>
      <c r="L1531" s="6" t="s">
        <v>132</v>
      </c>
      <c r="M1531" s="6" t="s">
        <v>135</v>
      </c>
      <c r="N1531" s="3"/>
      <c r="O1531" s="3"/>
    </row>
    <row r="1532" spans="2:15" x14ac:dyDescent="0.25">
      <c r="B1532" s="6" t="s">
        <v>116</v>
      </c>
      <c r="C1532" s="3">
        <v>85.1875</v>
      </c>
      <c r="D1532" s="3">
        <v>4.84375</v>
      </c>
      <c r="E1532" s="3">
        <v>35</v>
      </c>
      <c r="F1532" s="3">
        <v>10.5</v>
      </c>
      <c r="G1532" s="3">
        <v>30</v>
      </c>
      <c r="H1532" s="3">
        <v>49.09375</v>
      </c>
      <c r="I1532" s="3">
        <f t="shared" si="68"/>
        <v>36.09375</v>
      </c>
      <c r="J1532" s="2" t="s">
        <v>13</v>
      </c>
      <c r="K1532" s="6" t="s">
        <v>121</v>
      </c>
      <c r="L1532" s="6" t="s">
        <v>132</v>
      </c>
      <c r="M1532" s="6" t="s">
        <v>135</v>
      </c>
      <c r="N1532" s="3"/>
      <c r="O1532" s="3"/>
    </row>
    <row r="1533" spans="2:15" x14ac:dyDescent="0.25">
      <c r="B1533" s="6" t="s">
        <v>116</v>
      </c>
      <c r="C1533" s="3">
        <v>86.1875</v>
      </c>
      <c r="D1533" s="3">
        <v>4.84375</v>
      </c>
      <c r="E1533" s="3">
        <v>36</v>
      </c>
      <c r="F1533" s="3">
        <v>10.5</v>
      </c>
      <c r="G1533" s="3">
        <v>30</v>
      </c>
      <c r="H1533" s="3">
        <v>50.09375</v>
      </c>
      <c r="I1533" s="3">
        <f t="shared" si="68"/>
        <v>36.09375</v>
      </c>
      <c r="J1533" s="2" t="s">
        <v>13</v>
      </c>
      <c r="K1533" s="6" t="s">
        <v>121</v>
      </c>
      <c r="L1533" s="6" t="s">
        <v>132</v>
      </c>
      <c r="M1533" s="6" t="s">
        <v>135</v>
      </c>
      <c r="N1533" s="3"/>
      <c r="O1533" s="3"/>
    </row>
    <row r="1534" spans="2:15" x14ac:dyDescent="0.25">
      <c r="B1534" s="6" t="s">
        <v>116</v>
      </c>
      <c r="C1534" s="3">
        <v>87.1875</v>
      </c>
      <c r="D1534" s="3">
        <v>4.84375</v>
      </c>
      <c r="E1534" s="3">
        <v>37</v>
      </c>
      <c r="F1534" s="3">
        <v>10.5</v>
      </c>
      <c r="G1534" s="3">
        <v>30</v>
      </c>
      <c r="H1534" s="3">
        <v>51.09375</v>
      </c>
      <c r="I1534" s="3">
        <f t="shared" si="68"/>
        <v>36.09375</v>
      </c>
      <c r="J1534" s="2" t="s">
        <v>13</v>
      </c>
      <c r="K1534" s="6" t="s">
        <v>121</v>
      </c>
      <c r="L1534" s="6" t="s">
        <v>132</v>
      </c>
      <c r="M1534" s="6" t="s">
        <v>135</v>
      </c>
      <c r="N1534" s="3"/>
      <c r="O1534" s="3"/>
    </row>
    <row r="1535" spans="2:15" x14ac:dyDescent="0.25">
      <c r="B1535" s="6" t="s">
        <v>116</v>
      </c>
      <c r="C1535" s="3">
        <v>88.1875</v>
      </c>
      <c r="D1535" s="3">
        <v>4.84375</v>
      </c>
      <c r="E1535" s="3">
        <v>38</v>
      </c>
      <c r="F1535" s="3">
        <v>10.5</v>
      </c>
      <c r="G1535" s="3">
        <v>30</v>
      </c>
      <c r="H1535" s="3">
        <v>52.09375</v>
      </c>
      <c r="I1535" s="3">
        <f t="shared" si="68"/>
        <v>36.09375</v>
      </c>
      <c r="J1535" s="2" t="s">
        <v>13</v>
      </c>
      <c r="K1535" s="6" t="s">
        <v>121</v>
      </c>
      <c r="L1535" s="6" t="s">
        <v>132</v>
      </c>
      <c r="M1535" s="6" t="s">
        <v>135</v>
      </c>
      <c r="N1535" s="3"/>
      <c r="O1535" s="3"/>
    </row>
    <row r="1536" spans="2:15" x14ac:dyDescent="0.25">
      <c r="B1536" s="6" t="s">
        <v>116</v>
      </c>
      <c r="C1536" s="3">
        <v>89.1875</v>
      </c>
      <c r="D1536" s="3">
        <v>4.84375</v>
      </c>
      <c r="E1536" s="3">
        <v>39</v>
      </c>
      <c r="F1536" s="3">
        <v>10.5</v>
      </c>
      <c r="G1536" s="3">
        <v>30</v>
      </c>
      <c r="H1536" s="3">
        <v>53.09375</v>
      </c>
      <c r="I1536" s="3">
        <f t="shared" si="68"/>
        <v>36.09375</v>
      </c>
      <c r="J1536" s="2" t="s">
        <v>13</v>
      </c>
      <c r="K1536" s="6" t="s">
        <v>121</v>
      </c>
      <c r="L1536" s="6" t="s">
        <v>132</v>
      </c>
      <c r="M1536" s="6" t="s">
        <v>135</v>
      </c>
      <c r="N1536" s="3"/>
      <c r="O1536" s="3"/>
    </row>
    <row r="1537" spans="2:15" x14ac:dyDescent="0.25">
      <c r="B1537" s="6" t="s">
        <v>116</v>
      </c>
      <c r="C1537" s="3">
        <v>90.1875</v>
      </c>
      <c r="D1537" s="3">
        <v>4.84375</v>
      </c>
      <c r="E1537" s="3">
        <v>40</v>
      </c>
      <c r="F1537" s="3">
        <v>10.5</v>
      </c>
      <c r="G1537" s="3">
        <v>30</v>
      </c>
      <c r="H1537" s="3">
        <v>54.09375</v>
      </c>
      <c r="I1537" s="3">
        <f t="shared" si="68"/>
        <v>36.09375</v>
      </c>
      <c r="J1537" s="2" t="s">
        <v>13</v>
      </c>
      <c r="K1537" s="6" t="s">
        <v>121</v>
      </c>
      <c r="L1537" s="6" t="s">
        <v>132</v>
      </c>
      <c r="M1537" s="6" t="s">
        <v>135</v>
      </c>
      <c r="N1537" s="3"/>
      <c r="O1537" s="3"/>
    </row>
    <row r="1538" spans="2:15" x14ac:dyDescent="0.25">
      <c r="B1538" s="6" t="s">
        <v>116</v>
      </c>
      <c r="C1538" s="3">
        <v>91.1875</v>
      </c>
      <c r="D1538" s="3">
        <v>4.84375</v>
      </c>
      <c r="E1538" s="3">
        <v>41</v>
      </c>
      <c r="F1538" s="3">
        <v>10.5</v>
      </c>
      <c r="G1538" s="3">
        <v>30</v>
      </c>
      <c r="H1538" s="3">
        <v>55.09375</v>
      </c>
      <c r="I1538" s="3">
        <f t="shared" si="68"/>
        <v>36.09375</v>
      </c>
      <c r="J1538" s="2" t="s">
        <v>13</v>
      </c>
      <c r="K1538" s="6" t="s">
        <v>121</v>
      </c>
      <c r="L1538" s="6" t="s">
        <v>132</v>
      </c>
      <c r="M1538" s="6" t="s">
        <v>135</v>
      </c>
      <c r="N1538" s="3"/>
      <c r="O1538" s="3"/>
    </row>
    <row r="1539" spans="2:15" x14ac:dyDescent="0.25">
      <c r="B1539" s="6" t="s">
        <v>116</v>
      </c>
      <c r="C1539" s="3">
        <v>92.1875</v>
      </c>
      <c r="D1539" s="3">
        <v>4.84375</v>
      </c>
      <c r="E1539" s="3">
        <v>42</v>
      </c>
      <c r="F1539" s="3">
        <v>10.5</v>
      </c>
      <c r="G1539" s="3">
        <v>30</v>
      </c>
      <c r="H1539" s="3">
        <v>56.09375</v>
      </c>
      <c r="I1539" s="3">
        <f t="shared" si="68"/>
        <v>36.09375</v>
      </c>
      <c r="J1539" s="2" t="s">
        <v>13</v>
      </c>
      <c r="K1539" s="6" t="s">
        <v>121</v>
      </c>
      <c r="L1539" s="6" t="s">
        <v>132</v>
      </c>
      <c r="M1539" s="6" t="s">
        <v>135</v>
      </c>
      <c r="N1539" s="3"/>
      <c r="O1539" s="3"/>
    </row>
    <row r="1540" spans="2:15" x14ac:dyDescent="0.25">
      <c r="B1540" s="6" t="s">
        <v>116</v>
      </c>
      <c r="C1540" s="3">
        <v>93.1875</v>
      </c>
      <c r="D1540" s="3">
        <v>4.84375</v>
      </c>
      <c r="E1540" s="3">
        <v>43</v>
      </c>
      <c r="F1540" s="3">
        <v>10.5</v>
      </c>
      <c r="G1540" s="3">
        <v>30</v>
      </c>
      <c r="H1540" s="3">
        <v>57.09375</v>
      </c>
      <c r="I1540" s="3">
        <f t="shared" si="68"/>
        <v>36.09375</v>
      </c>
      <c r="J1540" s="2" t="s">
        <v>13</v>
      </c>
      <c r="K1540" s="6" t="s">
        <v>121</v>
      </c>
      <c r="L1540" s="6" t="s">
        <v>132</v>
      </c>
      <c r="M1540" s="6" t="s">
        <v>135</v>
      </c>
      <c r="N1540" s="3"/>
      <c r="O1540" s="3"/>
    </row>
    <row r="1541" spans="2:15" x14ac:dyDescent="0.25">
      <c r="B1541" s="6" t="s">
        <v>116</v>
      </c>
      <c r="C1541" s="3">
        <v>94.1875</v>
      </c>
      <c r="D1541" s="3">
        <v>4.84375</v>
      </c>
      <c r="E1541" s="3">
        <v>44</v>
      </c>
      <c r="F1541" s="3">
        <v>10.5</v>
      </c>
      <c r="G1541" s="3">
        <v>30</v>
      </c>
      <c r="H1541" s="3">
        <v>58.09375</v>
      </c>
      <c r="I1541" s="3">
        <f t="shared" si="68"/>
        <v>36.09375</v>
      </c>
      <c r="J1541" s="2" t="s">
        <v>13</v>
      </c>
      <c r="K1541" s="6" t="s">
        <v>121</v>
      </c>
      <c r="L1541" s="6" t="s">
        <v>132</v>
      </c>
      <c r="M1541" s="6" t="s">
        <v>135</v>
      </c>
      <c r="N1541" s="3"/>
      <c r="O1541" s="3"/>
    </row>
    <row r="1542" spans="2:15" x14ac:dyDescent="0.25">
      <c r="B1542" s="6" t="s">
        <v>116</v>
      </c>
      <c r="C1542" s="3">
        <v>95.1875</v>
      </c>
      <c r="D1542" s="3">
        <v>4.84375</v>
      </c>
      <c r="E1542" s="3">
        <v>45</v>
      </c>
      <c r="F1542" s="3">
        <v>10.5</v>
      </c>
      <c r="G1542" s="3">
        <v>30</v>
      </c>
      <c r="H1542" s="3">
        <v>59.09375</v>
      </c>
      <c r="I1542" s="3">
        <f t="shared" si="68"/>
        <v>36.09375</v>
      </c>
      <c r="J1542" s="2" t="s">
        <v>13</v>
      </c>
      <c r="K1542" s="6" t="s">
        <v>121</v>
      </c>
      <c r="L1542" s="6" t="s">
        <v>132</v>
      </c>
      <c r="M1542" s="6" t="s">
        <v>135</v>
      </c>
      <c r="N1542" s="3"/>
      <c r="O1542" s="3"/>
    </row>
    <row r="1543" spans="2:15" x14ac:dyDescent="0.25">
      <c r="B1543" s="6" t="s">
        <v>116</v>
      </c>
      <c r="C1543" s="3">
        <v>96.1875</v>
      </c>
      <c r="D1543" s="3">
        <v>4.84375</v>
      </c>
      <c r="E1543" s="3">
        <v>46</v>
      </c>
      <c r="F1543" s="3">
        <v>10.5</v>
      </c>
      <c r="G1543" s="3">
        <v>30</v>
      </c>
      <c r="H1543" s="3">
        <v>60.09375</v>
      </c>
      <c r="I1543" s="3">
        <f t="shared" si="68"/>
        <v>36.09375</v>
      </c>
      <c r="J1543" s="2" t="s">
        <v>13</v>
      </c>
      <c r="K1543" s="6" t="s">
        <v>121</v>
      </c>
      <c r="L1543" s="6" t="s">
        <v>132</v>
      </c>
      <c r="M1543" s="6" t="s">
        <v>135</v>
      </c>
      <c r="N1543" s="3"/>
      <c r="O1543" s="3"/>
    </row>
    <row r="1544" spans="2:15" x14ac:dyDescent="0.25">
      <c r="B1544" s="6" t="s">
        <v>116</v>
      </c>
      <c r="C1544" s="3">
        <v>97.1875</v>
      </c>
      <c r="D1544" s="3">
        <v>4.84375</v>
      </c>
      <c r="E1544" s="3">
        <v>47</v>
      </c>
      <c r="F1544" s="3">
        <v>10.5</v>
      </c>
      <c r="G1544" s="3">
        <v>30</v>
      </c>
      <c r="H1544" s="3">
        <v>61.09375</v>
      </c>
      <c r="I1544" s="3">
        <f t="shared" si="68"/>
        <v>36.09375</v>
      </c>
      <c r="J1544" s="2" t="s">
        <v>13</v>
      </c>
      <c r="K1544" s="6" t="s">
        <v>121</v>
      </c>
      <c r="L1544" s="6" t="s">
        <v>132</v>
      </c>
      <c r="M1544" s="6" t="s">
        <v>135</v>
      </c>
      <c r="N1544" s="3"/>
      <c r="O1544" s="3"/>
    </row>
    <row r="1545" spans="2:15" x14ac:dyDescent="0.25">
      <c r="B1545" s="6" t="s">
        <v>116</v>
      </c>
      <c r="C1545" s="3">
        <v>98.1875</v>
      </c>
      <c r="D1545" s="3">
        <v>4.84375</v>
      </c>
      <c r="E1545" s="3">
        <v>48</v>
      </c>
      <c r="F1545" s="3">
        <v>10.5</v>
      </c>
      <c r="G1545" s="3">
        <v>30</v>
      </c>
      <c r="H1545" s="3">
        <v>62.09375</v>
      </c>
      <c r="I1545" s="3">
        <f t="shared" si="68"/>
        <v>36.09375</v>
      </c>
      <c r="J1545" s="2" t="s">
        <v>13</v>
      </c>
      <c r="K1545" s="6" t="s">
        <v>121</v>
      </c>
      <c r="L1545" s="6" t="s">
        <v>132</v>
      </c>
      <c r="M1545" s="6" t="s">
        <v>135</v>
      </c>
      <c r="N1545" s="3"/>
      <c r="O1545" s="3"/>
    </row>
    <row r="1546" spans="2:15" x14ac:dyDescent="0.25">
      <c r="B1546" s="6" t="s">
        <v>116</v>
      </c>
      <c r="C1546" s="3">
        <v>99.1875</v>
      </c>
      <c r="D1546" s="3">
        <v>4.84375</v>
      </c>
      <c r="E1546" s="3">
        <v>49</v>
      </c>
      <c r="F1546" s="3">
        <v>10.5</v>
      </c>
      <c r="G1546" s="3">
        <v>30</v>
      </c>
      <c r="H1546" s="3">
        <v>63.09375</v>
      </c>
      <c r="I1546" s="3">
        <f t="shared" si="68"/>
        <v>36.09375</v>
      </c>
      <c r="J1546" s="2" t="s">
        <v>13</v>
      </c>
      <c r="K1546" s="6" t="s">
        <v>121</v>
      </c>
      <c r="L1546" s="6" t="s">
        <v>132</v>
      </c>
      <c r="M1546" s="6" t="s">
        <v>135</v>
      </c>
      <c r="N1546" s="3"/>
      <c r="O1546" s="3"/>
    </row>
    <row r="1547" spans="2:15" x14ac:dyDescent="0.25">
      <c r="B1547" s="6" t="s">
        <v>116</v>
      </c>
      <c r="C1547" s="3">
        <v>100.1875</v>
      </c>
      <c r="D1547" s="3">
        <v>4.84375</v>
      </c>
      <c r="E1547" s="3">
        <v>50</v>
      </c>
      <c r="F1547" s="3">
        <v>10.5</v>
      </c>
      <c r="G1547" s="3">
        <v>30</v>
      </c>
      <c r="H1547" s="3">
        <v>64.09375</v>
      </c>
      <c r="I1547" s="3">
        <f t="shared" si="68"/>
        <v>36.09375</v>
      </c>
      <c r="J1547" s="2" t="s">
        <v>13</v>
      </c>
      <c r="K1547" s="6" t="s">
        <v>121</v>
      </c>
      <c r="L1547" s="6" t="s">
        <v>132</v>
      </c>
      <c r="M1547" s="6" t="s">
        <v>135</v>
      </c>
      <c r="N1547" s="3"/>
      <c r="O1547" s="3"/>
    </row>
    <row r="1548" spans="2:15" x14ac:dyDescent="0.25">
      <c r="B1548" s="6" t="s">
        <v>116</v>
      </c>
      <c r="C1548" s="3">
        <v>101.1875</v>
      </c>
      <c r="D1548" s="3">
        <v>4.84375</v>
      </c>
      <c r="E1548" s="3">
        <v>51</v>
      </c>
      <c r="F1548" s="3">
        <v>10.5</v>
      </c>
      <c r="G1548" s="3">
        <v>30</v>
      </c>
      <c r="H1548" s="3">
        <v>65.09375</v>
      </c>
      <c r="I1548" s="3">
        <f t="shared" si="68"/>
        <v>36.09375</v>
      </c>
      <c r="J1548" s="2" t="s">
        <v>13</v>
      </c>
      <c r="K1548" s="6" t="s">
        <v>121</v>
      </c>
      <c r="L1548" s="6" t="s">
        <v>132</v>
      </c>
      <c r="M1548" s="6" t="s">
        <v>135</v>
      </c>
      <c r="N1548" s="3"/>
      <c r="O1548" s="3"/>
    </row>
    <row r="1549" spans="2:15" x14ac:dyDescent="0.25">
      <c r="B1549" s="6" t="s">
        <v>116</v>
      </c>
      <c r="C1549" s="3">
        <v>102.1875</v>
      </c>
      <c r="D1549" s="3">
        <v>4.84375</v>
      </c>
      <c r="E1549" s="3">
        <v>52</v>
      </c>
      <c r="F1549" s="3">
        <v>10.5</v>
      </c>
      <c r="G1549" s="3">
        <v>30</v>
      </c>
      <c r="H1549" s="3">
        <v>66.09375</v>
      </c>
      <c r="I1549" s="3">
        <f t="shared" si="68"/>
        <v>36.09375</v>
      </c>
      <c r="J1549" s="2" t="s">
        <v>13</v>
      </c>
      <c r="K1549" s="6" t="s">
        <v>121</v>
      </c>
      <c r="L1549" s="6" t="s">
        <v>132</v>
      </c>
      <c r="M1549" s="6" t="s">
        <v>135</v>
      </c>
      <c r="N1549" s="3"/>
      <c r="O1549" s="3"/>
    </row>
    <row r="1550" spans="2:15" x14ac:dyDescent="0.25">
      <c r="B1550" s="6" t="s">
        <v>116</v>
      </c>
      <c r="C1550" s="3">
        <v>103.1875</v>
      </c>
      <c r="D1550" s="3">
        <v>4.84375</v>
      </c>
      <c r="E1550" s="3">
        <v>53</v>
      </c>
      <c r="F1550" s="3">
        <v>10.5</v>
      </c>
      <c r="G1550" s="3">
        <v>30</v>
      </c>
      <c r="H1550" s="3">
        <v>67.09375</v>
      </c>
      <c r="I1550" s="3">
        <f t="shared" si="68"/>
        <v>36.09375</v>
      </c>
      <c r="J1550" s="2" t="s">
        <v>13</v>
      </c>
      <c r="K1550" s="6" t="s">
        <v>121</v>
      </c>
      <c r="L1550" s="6" t="s">
        <v>132</v>
      </c>
      <c r="M1550" s="6" t="s">
        <v>135</v>
      </c>
      <c r="N1550" s="3"/>
      <c r="O1550" s="3"/>
    </row>
    <row r="1551" spans="2:15" x14ac:dyDescent="0.25">
      <c r="B1551" s="6" t="s">
        <v>116</v>
      </c>
      <c r="C1551" s="3">
        <v>104.1875</v>
      </c>
      <c r="D1551" s="3">
        <v>4.84375</v>
      </c>
      <c r="E1551" s="3">
        <v>54</v>
      </c>
      <c r="F1551" s="3">
        <v>10.5</v>
      </c>
      <c r="G1551" s="3">
        <v>30</v>
      </c>
      <c r="H1551" s="3">
        <v>68.09375</v>
      </c>
      <c r="I1551" s="3">
        <f t="shared" si="68"/>
        <v>36.09375</v>
      </c>
      <c r="J1551" s="2" t="s">
        <v>13</v>
      </c>
      <c r="K1551" s="6" t="s">
        <v>121</v>
      </c>
      <c r="L1551" s="6" t="s">
        <v>132</v>
      </c>
      <c r="M1551" s="6" t="s">
        <v>135</v>
      </c>
      <c r="N1551" s="3"/>
      <c r="O1551" s="3"/>
    </row>
    <row r="1552" spans="2:15" x14ac:dyDescent="0.25">
      <c r="B1552" s="6" t="s">
        <v>116</v>
      </c>
      <c r="C1552" s="3">
        <v>105.1875</v>
      </c>
      <c r="D1552" s="3">
        <v>4.84375</v>
      </c>
      <c r="E1552" s="3">
        <v>55</v>
      </c>
      <c r="F1552" s="3">
        <v>10.5</v>
      </c>
      <c r="G1552" s="3">
        <v>30</v>
      </c>
      <c r="H1552" s="3">
        <v>69.09375</v>
      </c>
      <c r="I1552" s="3">
        <f t="shared" si="68"/>
        <v>36.09375</v>
      </c>
      <c r="J1552" s="2" t="s">
        <v>13</v>
      </c>
      <c r="K1552" s="6" t="s">
        <v>121</v>
      </c>
      <c r="L1552" s="6" t="s">
        <v>132</v>
      </c>
      <c r="M1552" s="6" t="s">
        <v>135</v>
      </c>
      <c r="N1552" s="3"/>
      <c r="O1552" s="3"/>
    </row>
    <row r="1553" spans="2:15" x14ac:dyDescent="0.25">
      <c r="B1553" s="6" t="s">
        <v>116</v>
      </c>
      <c r="C1553" s="3">
        <v>106.1875</v>
      </c>
      <c r="D1553" s="3">
        <v>4.84375</v>
      </c>
      <c r="E1553" s="3">
        <v>56</v>
      </c>
      <c r="F1553" s="3">
        <v>10.5</v>
      </c>
      <c r="G1553" s="3">
        <v>30</v>
      </c>
      <c r="H1553" s="3">
        <v>70.09375</v>
      </c>
      <c r="I1553" s="3">
        <f t="shared" si="68"/>
        <v>36.09375</v>
      </c>
      <c r="J1553" s="2" t="s">
        <v>13</v>
      </c>
      <c r="K1553" s="6" t="s">
        <v>121</v>
      </c>
      <c r="L1553" s="6" t="s">
        <v>132</v>
      </c>
      <c r="M1553" s="6" t="s">
        <v>135</v>
      </c>
      <c r="N1553" s="3"/>
      <c r="O1553" s="3"/>
    </row>
    <row r="1554" spans="2:15" x14ac:dyDescent="0.25">
      <c r="B1554" s="6" t="s">
        <v>116</v>
      </c>
      <c r="C1554" s="3">
        <v>107.1875</v>
      </c>
      <c r="D1554" s="3">
        <v>4.84375</v>
      </c>
      <c r="E1554" s="3">
        <v>57</v>
      </c>
      <c r="F1554" s="3">
        <v>10.5</v>
      </c>
      <c r="G1554" s="3">
        <v>30</v>
      </c>
      <c r="H1554" s="3">
        <v>71.09375</v>
      </c>
      <c r="I1554" s="3">
        <f t="shared" si="68"/>
        <v>36.09375</v>
      </c>
      <c r="J1554" s="2" t="s">
        <v>13</v>
      </c>
      <c r="K1554" s="6" t="s">
        <v>121</v>
      </c>
      <c r="L1554" s="6" t="s">
        <v>132</v>
      </c>
      <c r="M1554" s="6" t="s">
        <v>135</v>
      </c>
      <c r="N1554" s="3"/>
      <c r="O1554" s="3"/>
    </row>
    <row r="1555" spans="2:15" x14ac:dyDescent="0.25">
      <c r="B1555" s="6" t="s">
        <v>116</v>
      </c>
      <c r="C1555" s="3">
        <v>108.1875</v>
      </c>
      <c r="D1555" s="3">
        <v>4.84375</v>
      </c>
      <c r="E1555" s="3">
        <v>58</v>
      </c>
      <c r="F1555" s="3">
        <v>10.5</v>
      </c>
      <c r="G1555" s="3">
        <v>30</v>
      </c>
      <c r="H1555" s="3">
        <v>72.09375</v>
      </c>
      <c r="I1555" s="3">
        <f t="shared" si="68"/>
        <v>36.09375</v>
      </c>
      <c r="J1555" s="2" t="s">
        <v>13</v>
      </c>
      <c r="K1555" s="6" t="s">
        <v>121</v>
      </c>
      <c r="L1555" s="6" t="s">
        <v>132</v>
      </c>
      <c r="M1555" s="6" t="s">
        <v>135</v>
      </c>
      <c r="N1555" s="3"/>
      <c r="O1555" s="3"/>
    </row>
    <row r="1556" spans="2:15" x14ac:dyDescent="0.25">
      <c r="B1556" s="6" t="s">
        <v>116</v>
      </c>
      <c r="C1556" s="3">
        <v>109.1875</v>
      </c>
      <c r="D1556" s="3">
        <v>4.84375</v>
      </c>
      <c r="E1556" s="3">
        <v>59</v>
      </c>
      <c r="F1556" s="3">
        <v>10.5</v>
      </c>
      <c r="G1556" s="3">
        <v>30</v>
      </c>
      <c r="H1556" s="3">
        <v>73.09375</v>
      </c>
      <c r="I1556" s="3">
        <f t="shared" si="68"/>
        <v>36.09375</v>
      </c>
      <c r="J1556" s="2" t="s">
        <v>13</v>
      </c>
      <c r="K1556" s="6" t="s">
        <v>121</v>
      </c>
      <c r="L1556" s="6" t="s">
        <v>132</v>
      </c>
      <c r="M1556" s="6" t="s">
        <v>135</v>
      </c>
      <c r="N1556" s="3"/>
      <c r="O1556" s="3"/>
    </row>
    <row r="1557" spans="2:15" x14ac:dyDescent="0.25">
      <c r="B1557" s="6" t="s">
        <v>116</v>
      </c>
      <c r="C1557" s="3">
        <v>110.1875</v>
      </c>
      <c r="D1557" s="3">
        <v>4.84375</v>
      </c>
      <c r="E1557" s="3">
        <v>60</v>
      </c>
      <c r="F1557" s="3">
        <v>10.5</v>
      </c>
      <c r="G1557" s="3">
        <v>30</v>
      </c>
      <c r="H1557" s="3">
        <v>74.09375</v>
      </c>
      <c r="I1557" s="3">
        <f t="shared" si="68"/>
        <v>36.09375</v>
      </c>
      <c r="J1557" s="2" t="s">
        <v>13</v>
      </c>
      <c r="K1557" s="6" t="s">
        <v>121</v>
      </c>
      <c r="L1557" s="6" t="s">
        <v>132</v>
      </c>
      <c r="M1557" s="6" t="s">
        <v>135</v>
      </c>
      <c r="N1557" s="3"/>
      <c r="O1557" s="3"/>
    </row>
    <row r="1558" spans="2:15" x14ac:dyDescent="0.25">
      <c r="B1558" s="6" t="s">
        <v>116</v>
      </c>
      <c r="C1558" s="3">
        <v>111.1875</v>
      </c>
      <c r="D1558" s="3">
        <v>4.84375</v>
      </c>
      <c r="E1558" s="3">
        <v>61</v>
      </c>
      <c r="F1558" s="3">
        <v>10.5</v>
      </c>
      <c r="G1558" s="3">
        <v>30</v>
      </c>
      <c r="H1558" s="3">
        <v>75.09375</v>
      </c>
      <c r="I1558" s="3">
        <f t="shared" si="68"/>
        <v>36.09375</v>
      </c>
      <c r="J1558" s="2" t="s">
        <v>13</v>
      </c>
      <c r="K1558" s="6" t="s">
        <v>121</v>
      </c>
      <c r="L1558" s="6" t="s">
        <v>132</v>
      </c>
      <c r="M1558" s="6" t="s">
        <v>135</v>
      </c>
      <c r="N1558" s="3"/>
      <c r="O1558" s="3"/>
    </row>
    <row r="1559" spans="2:15" x14ac:dyDescent="0.25">
      <c r="B1559" s="6" t="s">
        <v>116</v>
      </c>
      <c r="C1559" s="3">
        <v>112.1875</v>
      </c>
      <c r="D1559" s="3">
        <v>4.84375</v>
      </c>
      <c r="E1559" s="3">
        <v>62</v>
      </c>
      <c r="F1559" s="3">
        <v>10.5</v>
      </c>
      <c r="G1559" s="3">
        <v>30</v>
      </c>
      <c r="H1559" s="3">
        <v>76.09375</v>
      </c>
      <c r="I1559" s="3">
        <f t="shared" si="68"/>
        <v>36.09375</v>
      </c>
      <c r="J1559" s="2" t="s">
        <v>13</v>
      </c>
      <c r="K1559" s="6" t="s">
        <v>121</v>
      </c>
      <c r="L1559" s="6" t="s">
        <v>132</v>
      </c>
      <c r="M1559" s="6" t="s">
        <v>135</v>
      </c>
      <c r="N1559" s="3"/>
      <c r="O1559" s="3"/>
    </row>
    <row r="1560" spans="2:15" x14ac:dyDescent="0.25">
      <c r="B1560" s="6" t="s">
        <v>116</v>
      </c>
      <c r="C1560" s="3">
        <v>113.1875</v>
      </c>
      <c r="D1560" s="3">
        <v>4.84375</v>
      </c>
      <c r="E1560" s="3">
        <v>63</v>
      </c>
      <c r="F1560" s="3">
        <v>10.5</v>
      </c>
      <c r="G1560" s="3">
        <v>30</v>
      </c>
      <c r="H1560" s="3">
        <v>77.09375</v>
      </c>
      <c r="I1560" s="3">
        <f t="shared" si="68"/>
        <v>36.09375</v>
      </c>
      <c r="J1560" s="2" t="s">
        <v>13</v>
      </c>
      <c r="K1560" s="6" t="s">
        <v>121</v>
      </c>
      <c r="L1560" s="6" t="s">
        <v>132</v>
      </c>
      <c r="M1560" s="6" t="s">
        <v>135</v>
      </c>
      <c r="N1560" s="3"/>
      <c r="O1560" s="3"/>
    </row>
    <row r="1561" spans="2:15" x14ac:dyDescent="0.25">
      <c r="B1561" s="6" t="s">
        <v>116</v>
      </c>
      <c r="C1561" s="3">
        <v>114.1875</v>
      </c>
      <c r="D1561" s="3">
        <v>4.84375</v>
      </c>
      <c r="E1561" s="3">
        <v>64</v>
      </c>
      <c r="F1561" s="3">
        <v>10.5</v>
      </c>
      <c r="G1561" s="3">
        <v>30</v>
      </c>
      <c r="H1561" s="3">
        <v>78.09375</v>
      </c>
      <c r="I1561" s="3">
        <f t="shared" si="68"/>
        <v>36.09375</v>
      </c>
      <c r="J1561" s="2" t="s">
        <v>13</v>
      </c>
      <c r="K1561" s="6" t="s">
        <v>121</v>
      </c>
      <c r="L1561" s="6" t="s">
        <v>132</v>
      </c>
      <c r="M1561" s="6" t="s">
        <v>135</v>
      </c>
      <c r="N1561" s="3"/>
      <c r="O1561" s="3"/>
    </row>
    <row r="1562" spans="2:15" x14ac:dyDescent="0.25">
      <c r="B1562" s="6" t="s">
        <v>116</v>
      </c>
      <c r="C1562" s="3">
        <v>115.1875</v>
      </c>
      <c r="D1562" s="3">
        <v>4.84375</v>
      </c>
      <c r="E1562" s="3">
        <v>65</v>
      </c>
      <c r="F1562" s="3">
        <v>10.5</v>
      </c>
      <c r="G1562" s="3">
        <v>30</v>
      </c>
      <c r="H1562" s="3">
        <v>79.09375</v>
      </c>
      <c r="I1562" s="3">
        <f t="shared" si="68"/>
        <v>36.09375</v>
      </c>
      <c r="J1562" s="2" t="s">
        <v>13</v>
      </c>
      <c r="K1562" s="6" t="s">
        <v>121</v>
      </c>
      <c r="L1562" s="6" t="s">
        <v>132</v>
      </c>
      <c r="M1562" s="6" t="s">
        <v>135</v>
      </c>
      <c r="N1562" s="3"/>
      <c r="O1562" s="3"/>
    </row>
    <row r="1563" spans="2:15" x14ac:dyDescent="0.25">
      <c r="B1563" s="6" t="s">
        <v>116</v>
      </c>
      <c r="C1563" s="3">
        <v>116.1875</v>
      </c>
      <c r="D1563" s="3">
        <v>4.84375</v>
      </c>
      <c r="E1563" s="3">
        <v>66</v>
      </c>
      <c r="F1563" s="3">
        <v>10.5</v>
      </c>
      <c r="G1563" s="3">
        <v>30</v>
      </c>
      <c r="H1563" s="3">
        <v>80.09375</v>
      </c>
      <c r="I1563" s="3">
        <f t="shared" si="68"/>
        <v>36.09375</v>
      </c>
      <c r="J1563" s="2" t="s">
        <v>13</v>
      </c>
      <c r="K1563" s="6" t="s">
        <v>121</v>
      </c>
      <c r="L1563" s="6" t="s">
        <v>132</v>
      </c>
      <c r="M1563" s="6" t="s">
        <v>135</v>
      </c>
      <c r="N1563" s="3"/>
      <c r="O1563" s="3"/>
    </row>
    <row r="1564" spans="2:15" x14ac:dyDescent="0.25">
      <c r="B1564" s="6" t="s">
        <v>116</v>
      </c>
      <c r="C1564" s="3">
        <v>117.1875</v>
      </c>
      <c r="D1564" s="3">
        <v>4.84375</v>
      </c>
      <c r="E1564" s="3">
        <v>67</v>
      </c>
      <c r="F1564" s="3">
        <v>10.5</v>
      </c>
      <c r="G1564" s="3">
        <v>30</v>
      </c>
      <c r="H1564" s="3">
        <v>81.09375</v>
      </c>
      <c r="I1564" s="3">
        <f t="shared" si="68"/>
        <v>36.09375</v>
      </c>
      <c r="J1564" s="2" t="s">
        <v>13</v>
      </c>
      <c r="K1564" s="6" t="s">
        <v>121</v>
      </c>
      <c r="L1564" s="6" t="s">
        <v>132</v>
      </c>
      <c r="M1564" s="6" t="s">
        <v>135</v>
      </c>
      <c r="N1564" s="3"/>
      <c r="O1564" s="3"/>
    </row>
    <row r="1565" spans="2:15" x14ac:dyDescent="0.25">
      <c r="B1565" s="6" t="s">
        <v>116</v>
      </c>
      <c r="C1565" s="3">
        <v>118.1875</v>
      </c>
      <c r="D1565" s="3">
        <v>4.84375</v>
      </c>
      <c r="E1565" s="3">
        <v>68</v>
      </c>
      <c r="F1565" s="3">
        <v>10.5</v>
      </c>
      <c r="G1565" s="3">
        <v>30</v>
      </c>
      <c r="H1565" s="3">
        <v>82.09375</v>
      </c>
      <c r="I1565" s="3">
        <f t="shared" si="68"/>
        <v>36.09375</v>
      </c>
      <c r="J1565" s="2" t="s">
        <v>13</v>
      </c>
      <c r="K1565" s="6" t="s">
        <v>121</v>
      </c>
      <c r="L1565" s="6" t="s">
        <v>132</v>
      </c>
      <c r="M1565" s="6" t="s">
        <v>135</v>
      </c>
      <c r="N1565" s="3"/>
      <c r="O1565" s="3"/>
    </row>
    <row r="1566" spans="2:15" x14ac:dyDescent="0.25">
      <c r="B1566" s="6" t="s">
        <v>116</v>
      </c>
      <c r="C1566" s="3">
        <v>119.1875</v>
      </c>
      <c r="D1566" s="3">
        <v>4.84375</v>
      </c>
      <c r="E1566" s="3">
        <v>69</v>
      </c>
      <c r="F1566" s="3">
        <v>10.5</v>
      </c>
      <c r="G1566" s="3">
        <v>30</v>
      </c>
      <c r="H1566" s="3">
        <v>83.09375</v>
      </c>
      <c r="I1566" s="3">
        <f t="shared" si="68"/>
        <v>36.09375</v>
      </c>
      <c r="J1566" s="2" t="s">
        <v>13</v>
      </c>
      <c r="K1566" s="6" t="s">
        <v>121</v>
      </c>
      <c r="L1566" s="6" t="s">
        <v>132</v>
      </c>
      <c r="M1566" s="6" t="s">
        <v>135</v>
      </c>
      <c r="N1566" s="3"/>
      <c r="O1566" s="3"/>
    </row>
    <row r="1567" spans="2:15" x14ac:dyDescent="0.25">
      <c r="B1567" s="6" t="s">
        <v>116</v>
      </c>
      <c r="C1567" s="3">
        <v>120.1875</v>
      </c>
      <c r="D1567" s="3">
        <v>4.84375</v>
      </c>
      <c r="E1567" s="3">
        <v>70</v>
      </c>
      <c r="F1567" s="3">
        <v>10.5</v>
      </c>
      <c r="G1567" s="3">
        <v>30</v>
      </c>
      <c r="H1567" s="3">
        <v>84.09375</v>
      </c>
      <c r="I1567" s="3">
        <f t="shared" si="68"/>
        <v>36.09375</v>
      </c>
      <c r="J1567" s="2" t="s">
        <v>13</v>
      </c>
      <c r="K1567" s="6" t="s">
        <v>121</v>
      </c>
      <c r="L1567" s="6" t="s">
        <v>132</v>
      </c>
      <c r="M1567" s="6" t="s">
        <v>135</v>
      </c>
      <c r="N1567" s="3"/>
      <c r="O1567" s="3"/>
    </row>
    <row r="1568" spans="2:15" x14ac:dyDescent="0.25">
      <c r="B1568" s="6" t="s">
        <v>117</v>
      </c>
      <c r="C1568" s="3">
        <v>72.1875</v>
      </c>
      <c r="D1568" s="3">
        <v>4.84375</v>
      </c>
      <c r="E1568" s="3">
        <v>22</v>
      </c>
      <c r="F1568" s="3">
        <v>10.5</v>
      </c>
      <c r="G1568" s="3">
        <v>30</v>
      </c>
      <c r="H1568" s="3">
        <v>36.09375</v>
      </c>
      <c r="I1568" s="3">
        <f>C1568-H1568</f>
        <v>36.09375</v>
      </c>
      <c r="J1568" s="2" t="s">
        <v>13</v>
      </c>
      <c r="K1568" s="6" t="s">
        <v>122</v>
      </c>
      <c r="L1568" s="6" t="s">
        <v>134</v>
      </c>
      <c r="M1568" s="6" t="s">
        <v>135</v>
      </c>
      <c r="N1568" s="3"/>
      <c r="O1568" s="3"/>
    </row>
    <row r="1569" spans="2:15" x14ac:dyDescent="0.25">
      <c r="B1569" s="6" t="s">
        <v>117</v>
      </c>
      <c r="C1569" s="3">
        <v>73.1875</v>
      </c>
      <c r="D1569" s="3">
        <v>4.84375</v>
      </c>
      <c r="E1569" s="3">
        <v>23</v>
      </c>
      <c r="F1569" s="3">
        <v>10.5</v>
      </c>
      <c r="G1569" s="3">
        <v>30</v>
      </c>
      <c r="H1569" s="3">
        <v>37.09375</v>
      </c>
      <c r="I1569" s="3">
        <f t="shared" ref="I1569:I1616" si="69">C1569-H1569</f>
        <v>36.09375</v>
      </c>
      <c r="J1569" s="2" t="s">
        <v>13</v>
      </c>
      <c r="K1569" s="6" t="s">
        <v>122</v>
      </c>
      <c r="L1569" s="6" t="s">
        <v>134</v>
      </c>
      <c r="M1569" s="6" t="s">
        <v>135</v>
      </c>
      <c r="N1569" s="3"/>
      <c r="O1569" s="3"/>
    </row>
    <row r="1570" spans="2:15" x14ac:dyDescent="0.25">
      <c r="B1570" s="6" t="s">
        <v>117</v>
      </c>
      <c r="C1570" s="3">
        <v>74.1875</v>
      </c>
      <c r="D1570" s="3">
        <v>4.84375</v>
      </c>
      <c r="E1570" s="3">
        <v>24</v>
      </c>
      <c r="F1570" s="3">
        <v>10.5</v>
      </c>
      <c r="G1570" s="3">
        <v>30</v>
      </c>
      <c r="H1570" s="3">
        <v>38.09375</v>
      </c>
      <c r="I1570" s="3">
        <f t="shared" si="69"/>
        <v>36.09375</v>
      </c>
      <c r="J1570" s="2" t="s">
        <v>13</v>
      </c>
      <c r="K1570" s="6" t="s">
        <v>122</v>
      </c>
      <c r="L1570" s="6" t="s">
        <v>134</v>
      </c>
      <c r="M1570" s="6" t="s">
        <v>135</v>
      </c>
      <c r="N1570" s="3"/>
      <c r="O1570" s="3"/>
    </row>
    <row r="1571" spans="2:15" x14ac:dyDescent="0.25">
      <c r="B1571" s="6" t="s">
        <v>117</v>
      </c>
      <c r="C1571" s="3">
        <v>75.1875</v>
      </c>
      <c r="D1571" s="3">
        <v>4.84375</v>
      </c>
      <c r="E1571" s="3">
        <v>25</v>
      </c>
      <c r="F1571" s="3">
        <v>10.5</v>
      </c>
      <c r="G1571" s="3">
        <v>30</v>
      </c>
      <c r="H1571" s="3">
        <v>39.09375</v>
      </c>
      <c r="I1571" s="3">
        <f t="shared" si="69"/>
        <v>36.09375</v>
      </c>
      <c r="J1571" s="2" t="s">
        <v>13</v>
      </c>
      <c r="K1571" s="6" t="s">
        <v>122</v>
      </c>
      <c r="L1571" s="6" t="s">
        <v>134</v>
      </c>
      <c r="M1571" s="6" t="s">
        <v>135</v>
      </c>
      <c r="N1571" s="3"/>
      <c r="O1571" s="3"/>
    </row>
    <row r="1572" spans="2:15" x14ac:dyDescent="0.25">
      <c r="B1572" s="6" t="s">
        <v>117</v>
      </c>
      <c r="C1572" s="3">
        <v>76.1875</v>
      </c>
      <c r="D1572" s="3">
        <v>4.84375</v>
      </c>
      <c r="E1572" s="3">
        <v>26</v>
      </c>
      <c r="F1572" s="3">
        <v>10.5</v>
      </c>
      <c r="G1572" s="3">
        <v>30</v>
      </c>
      <c r="H1572" s="3">
        <v>40.09375</v>
      </c>
      <c r="I1572" s="3">
        <f t="shared" si="69"/>
        <v>36.09375</v>
      </c>
      <c r="J1572" s="2" t="s">
        <v>13</v>
      </c>
      <c r="K1572" s="6" t="s">
        <v>122</v>
      </c>
      <c r="L1572" s="6" t="s">
        <v>134</v>
      </c>
      <c r="M1572" s="6" t="s">
        <v>135</v>
      </c>
      <c r="N1572" s="3"/>
      <c r="O1572" s="3"/>
    </row>
    <row r="1573" spans="2:15" x14ac:dyDescent="0.25">
      <c r="B1573" s="6" t="s">
        <v>117</v>
      </c>
      <c r="C1573" s="3">
        <v>77.1875</v>
      </c>
      <c r="D1573" s="3">
        <v>4.84375</v>
      </c>
      <c r="E1573" s="3">
        <v>27</v>
      </c>
      <c r="F1573" s="3">
        <v>10.5</v>
      </c>
      <c r="G1573" s="3">
        <v>30</v>
      </c>
      <c r="H1573" s="3">
        <v>41.09375</v>
      </c>
      <c r="I1573" s="3">
        <f t="shared" si="69"/>
        <v>36.09375</v>
      </c>
      <c r="J1573" s="2" t="s">
        <v>13</v>
      </c>
      <c r="K1573" s="6" t="s">
        <v>122</v>
      </c>
      <c r="L1573" s="6" t="s">
        <v>134</v>
      </c>
      <c r="M1573" s="6" t="s">
        <v>135</v>
      </c>
      <c r="N1573" s="3"/>
      <c r="O1573" s="3"/>
    </row>
    <row r="1574" spans="2:15" x14ac:dyDescent="0.25">
      <c r="B1574" s="6" t="s">
        <v>117</v>
      </c>
      <c r="C1574" s="3">
        <v>78.1875</v>
      </c>
      <c r="D1574" s="3">
        <v>4.84375</v>
      </c>
      <c r="E1574" s="3">
        <v>28</v>
      </c>
      <c r="F1574" s="3">
        <v>10.5</v>
      </c>
      <c r="G1574" s="3">
        <v>30</v>
      </c>
      <c r="H1574" s="3">
        <v>42.09375</v>
      </c>
      <c r="I1574" s="3">
        <f t="shared" si="69"/>
        <v>36.09375</v>
      </c>
      <c r="J1574" s="2" t="s">
        <v>13</v>
      </c>
      <c r="K1574" s="6" t="s">
        <v>122</v>
      </c>
      <c r="L1574" s="6" t="s">
        <v>134</v>
      </c>
      <c r="M1574" s="6" t="s">
        <v>135</v>
      </c>
      <c r="N1574" s="3"/>
      <c r="O1574" s="3"/>
    </row>
    <row r="1575" spans="2:15" x14ac:dyDescent="0.25">
      <c r="B1575" s="6" t="s">
        <v>117</v>
      </c>
      <c r="C1575" s="3">
        <v>79.1875</v>
      </c>
      <c r="D1575" s="3">
        <v>4.84375</v>
      </c>
      <c r="E1575" s="3">
        <v>29</v>
      </c>
      <c r="F1575" s="3">
        <v>10.5</v>
      </c>
      <c r="G1575" s="3">
        <v>30</v>
      </c>
      <c r="H1575" s="3">
        <v>43.09375</v>
      </c>
      <c r="I1575" s="3">
        <f t="shared" si="69"/>
        <v>36.09375</v>
      </c>
      <c r="J1575" s="2" t="s">
        <v>13</v>
      </c>
      <c r="K1575" s="6" t="s">
        <v>122</v>
      </c>
      <c r="L1575" s="6" t="s">
        <v>134</v>
      </c>
      <c r="M1575" s="6" t="s">
        <v>135</v>
      </c>
      <c r="N1575" s="3"/>
      <c r="O1575" s="3"/>
    </row>
    <row r="1576" spans="2:15" x14ac:dyDescent="0.25">
      <c r="B1576" s="6" t="s">
        <v>117</v>
      </c>
      <c r="C1576" s="3">
        <v>80.1875</v>
      </c>
      <c r="D1576" s="3">
        <v>4.84375</v>
      </c>
      <c r="E1576" s="3">
        <v>30</v>
      </c>
      <c r="F1576" s="3">
        <v>10.5</v>
      </c>
      <c r="G1576" s="3">
        <v>30</v>
      </c>
      <c r="H1576" s="3">
        <v>44.09375</v>
      </c>
      <c r="I1576" s="3">
        <f t="shared" si="69"/>
        <v>36.09375</v>
      </c>
      <c r="J1576" s="2" t="s">
        <v>12</v>
      </c>
      <c r="K1576" s="6" t="s">
        <v>122</v>
      </c>
      <c r="L1576" s="6" t="s">
        <v>134</v>
      </c>
      <c r="M1576" s="6" t="s">
        <v>135</v>
      </c>
      <c r="N1576" s="3"/>
      <c r="O1576" s="3"/>
    </row>
    <row r="1577" spans="2:15" x14ac:dyDescent="0.25">
      <c r="B1577" s="6" t="s">
        <v>117</v>
      </c>
      <c r="C1577" s="3">
        <v>81.1875</v>
      </c>
      <c r="D1577" s="3">
        <v>4.84375</v>
      </c>
      <c r="E1577" s="3">
        <v>31</v>
      </c>
      <c r="F1577" s="3">
        <v>10.5</v>
      </c>
      <c r="G1577" s="3">
        <v>30</v>
      </c>
      <c r="H1577" s="3">
        <v>45.09375</v>
      </c>
      <c r="I1577" s="3">
        <f t="shared" si="69"/>
        <v>36.09375</v>
      </c>
      <c r="J1577" s="2" t="s">
        <v>12</v>
      </c>
      <c r="K1577" s="6" t="s">
        <v>122</v>
      </c>
      <c r="L1577" s="6" t="s">
        <v>134</v>
      </c>
      <c r="M1577" s="6" t="s">
        <v>135</v>
      </c>
      <c r="N1577" s="3"/>
      <c r="O1577" s="3"/>
    </row>
    <row r="1578" spans="2:15" x14ac:dyDescent="0.25">
      <c r="B1578" s="6" t="s">
        <v>117</v>
      </c>
      <c r="C1578" s="3">
        <v>82.1875</v>
      </c>
      <c r="D1578" s="3">
        <v>4.84375</v>
      </c>
      <c r="E1578" s="3">
        <v>32</v>
      </c>
      <c r="F1578" s="3">
        <v>10.5</v>
      </c>
      <c r="G1578" s="3">
        <v>30</v>
      </c>
      <c r="H1578" s="3">
        <v>46.09375</v>
      </c>
      <c r="I1578" s="3">
        <f t="shared" si="69"/>
        <v>36.09375</v>
      </c>
      <c r="J1578" s="2" t="s">
        <v>13</v>
      </c>
      <c r="K1578" s="6" t="s">
        <v>122</v>
      </c>
      <c r="L1578" s="6" t="s">
        <v>134</v>
      </c>
      <c r="M1578" s="6" t="s">
        <v>135</v>
      </c>
      <c r="N1578" s="3"/>
      <c r="O1578" s="3"/>
    </row>
    <row r="1579" spans="2:15" x14ac:dyDescent="0.25">
      <c r="B1579" s="6" t="s">
        <v>117</v>
      </c>
      <c r="C1579" s="3">
        <v>83.1875</v>
      </c>
      <c r="D1579" s="3">
        <v>4.84375</v>
      </c>
      <c r="E1579" s="3">
        <v>33</v>
      </c>
      <c r="F1579" s="3">
        <v>10.5</v>
      </c>
      <c r="G1579" s="3">
        <v>30</v>
      </c>
      <c r="H1579" s="3">
        <v>47.09375</v>
      </c>
      <c r="I1579" s="3">
        <f t="shared" si="69"/>
        <v>36.09375</v>
      </c>
      <c r="J1579" s="2" t="s">
        <v>13</v>
      </c>
      <c r="K1579" s="6" t="s">
        <v>122</v>
      </c>
      <c r="L1579" s="6" t="s">
        <v>134</v>
      </c>
      <c r="M1579" s="6" t="s">
        <v>135</v>
      </c>
      <c r="N1579" s="3"/>
      <c r="O1579" s="3"/>
    </row>
    <row r="1580" spans="2:15" x14ac:dyDescent="0.25">
      <c r="B1580" s="6" t="s">
        <v>117</v>
      </c>
      <c r="C1580" s="3">
        <v>84.1875</v>
      </c>
      <c r="D1580" s="3">
        <v>4.84375</v>
      </c>
      <c r="E1580" s="3">
        <v>34</v>
      </c>
      <c r="F1580" s="3">
        <v>10.5</v>
      </c>
      <c r="G1580" s="3">
        <v>30</v>
      </c>
      <c r="H1580" s="3">
        <v>48.09375</v>
      </c>
      <c r="I1580" s="3">
        <f t="shared" si="69"/>
        <v>36.09375</v>
      </c>
      <c r="J1580" s="2" t="s">
        <v>12</v>
      </c>
      <c r="K1580" s="6" t="s">
        <v>122</v>
      </c>
      <c r="L1580" s="6" t="s">
        <v>134</v>
      </c>
      <c r="M1580" s="6" t="s">
        <v>135</v>
      </c>
      <c r="N1580" s="3"/>
      <c r="O1580" s="3"/>
    </row>
    <row r="1581" spans="2:15" x14ac:dyDescent="0.25">
      <c r="B1581" s="6" t="s">
        <v>117</v>
      </c>
      <c r="C1581" s="3">
        <v>85.1875</v>
      </c>
      <c r="D1581" s="3">
        <v>4.84375</v>
      </c>
      <c r="E1581" s="3">
        <v>35</v>
      </c>
      <c r="F1581" s="3">
        <v>10.5</v>
      </c>
      <c r="G1581" s="3">
        <v>30</v>
      </c>
      <c r="H1581" s="3">
        <v>49.09375</v>
      </c>
      <c r="I1581" s="3">
        <f t="shared" si="69"/>
        <v>36.09375</v>
      </c>
      <c r="J1581" s="2" t="s">
        <v>13</v>
      </c>
      <c r="K1581" s="6" t="s">
        <v>122</v>
      </c>
      <c r="L1581" s="6" t="s">
        <v>134</v>
      </c>
      <c r="M1581" s="6" t="s">
        <v>135</v>
      </c>
      <c r="N1581" s="3"/>
      <c r="O1581" s="3"/>
    </row>
    <row r="1582" spans="2:15" x14ac:dyDescent="0.25">
      <c r="B1582" s="6" t="s">
        <v>117</v>
      </c>
      <c r="C1582" s="3">
        <v>86.1875</v>
      </c>
      <c r="D1582" s="3">
        <v>4.84375</v>
      </c>
      <c r="E1582" s="3">
        <v>36</v>
      </c>
      <c r="F1582" s="3">
        <v>10.5</v>
      </c>
      <c r="G1582" s="3">
        <v>30</v>
      </c>
      <c r="H1582" s="3">
        <v>50.09375</v>
      </c>
      <c r="I1582" s="3">
        <f t="shared" si="69"/>
        <v>36.09375</v>
      </c>
      <c r="J1582" s="2" t="s">
        <v>13</v>
      </c>
      <c r="K1582" s="6" t="s">
        <v>122</v>
      </c>
      <c r="L1582" s="6" t="s">
        <v>134</v>
      </c>
      <c r="M1582" s="6" t="s">
        <v>135</v>
      </c>
      <c r="N1582" s="3"/>
      <c r="O1582" s="3"/>
    </row>
    <row r="1583" spans="2:15" x14ac:dyDescent="0.25">
      <c r="B1583" s="6" t="s">
        <v>117</v>
      </c>
      <c r="C1583" s="3">
        <v>87.1875</v>
      </c>
      <c r="D1583" s="3">
        <v>4.84375</v>
      </c>
      <c r="E1583" s="3">
        <v>37</v>
      </c>
      <c r="F1583" s="3">
        <v>10.5</v>
      </c>
      <c r="G1583" s="3">
        <v>30</v>
      </c>
      <c r="H1583" s="3">
        <v>51.09375</v>
      </c>
      <c r="I1583" s="3">
        <f t="shared" si="69"/>
        <v>36.09375</v>
      </c>
      <c r="J1583" s="2" t="s">
        <v>13</v>
      </c>
      <c r="K1583" s="6" t="s">
        <v>122</v>
      </c>
      <c r="L1583" s="6" t="s">
        <v>134</v>
      </c>
      <c r="M1583" s="6" t="s">
        <v>135</v>
      </c>
      <c r="N1583" s="3"/>
      <c r="O1583" s="3"/>
    </row>
    <row r="1584" spans="2:15" x14ac:dyDescent="0.25">
      <c r="B1584" s="6" t="s">
        <v>117</v>
      </c>
      <c r="C1584" s="3">
        <v>88.1875</v>
      </c>
      <c r="D1584" s="3">
        <v>4.84375</v>
      </c>
      <c r="E1584" s="3">
        <v>38</v>
      </c>
      <c r="F1584" s="3">
        <v>10.5</v>
      </c>
      <c r="G1584" s="3">
        <v>30</v>
      </c>
      <c r="H1584" s="3">
        <v>52.09375</v>
      </c>
      <c r="I1584" s="3">
        <f t="shared" si="69"/>
        <v>36.09375</v>
      </c>
      <c r="J1584" s="2" t="s">
        <v>13</v>
      </c>
      <c r="K1584" s="6" t="s">
        <v>122</v>
      </c>
      <c r="L1584" s="6" t="s">
        <v>134</v>
      </c>
      <c r="M1584" s="6" t="s">
        <v>135</v>
      </c>
      <c r="N1584" s="3"/>
      <c r="O1584" s="3"/>
    </row>
    <row r="1585" spans="2:15" x14ac:dyDescent="0.25">
      <c r="B1585" s="6" t="s">
        <v>117</v>
      </c>
      <c r="C1585" s="3">
        <v>89.1875</v>
      </c>
      <c r="D1585" s="3">
        <v>4.84375</v>
      </c>
      <c r="E1585" s="3">
        <v>39</v>
      </c>
      <c r="F1585" s="3">
        <v>10.5</v>
      </c>
      <c r="G1585" s="3">
        <v>30</v>
      </c>
      <c r="H1585" s="3">
        <v>53.09375</v>
      </c>
      <c r="I1585" s="3">
        <f t="shared" si="69"/>
        <v>36.09375</v>
      </c>
      <c r="J1585" s="2" t="s">
        <v>13</v>
      </c>
      <c r="K1585" s="6" t="s">
        <v>122</v>
      </c>
      <c r="L1585" s="6" t="s">
        <v>134</v>
      </c>
      <c r="M1585" s="6" t="s">
        <v>135</v>
      </c>
      <c r="N1585" s="3"/>
      <c r="O1585" s="3"/>
    </row>
    <row r="1586" spans="2:15" x14ac:dyDescent="0.25">
      <c r="B1586" s="6" t="s">
        <v>117</v>
      </c>
      <c r="C1586" s="3">
        <v>90.1875</v>
      </c>
      <c r="D1586" s="3">
        <v>4.84375</v>
      </c>
      <c r="E1586" s="3">
        <v>40</v>
      </c>
      <c r="F1586" s="3">
        <v>10.5</v>
      </c>
      <c r="G1586" s="3">
        <v>30</v>
      </c>
      <c r="H1586" s="3">
        <v>54.09375</v>
      </c>
      <c r="I1586" s="3">
        <f t="shared" si="69"/>
        <v>36.09375</v>
      </c>
      <c r="J1586" s="2" t="s">
        <v>13</v>
      </c>
      <c r="K1586" s="6" t="s">
        <v>122</v>
      </c>
      <c r="L1586" s="6" t="s">
        <v>134</v>
      </c>
      <c r="M1586" s="6" t="s">
        <v>135</v>
      </c>
      <c r="N1586" s="3"/>
      <c r="O1586" s="3"/>
    </row>
    <row r="1587" spans="2:15" x14ac:dyDescent="0.25">
      <c r="B1587" s="6" t="s">
        <v>117</v>
      </c>
      <c r="C1587" s="3">
        <v>91.1875</v>
      </c>
      <c r="D1587" s="3">
        <v>4.84375</v>
      </c>
      <c r="E1587" s="3">
        <v>41</v>
      </c>
      <c r="F1587" s="3">
        <v>10.5</v>
      </c>
      <c r="G1587" s="3">
        <v>30</v>
      </c>
      <c r="H1587" s="3">
        <v>55.09375</v>
      </c>
      <c r="I1587" s="3">
        <f t="shared" si="69"/>
        <v>36.09375</v>
      </c>
      <c r="J1587" s="2" t="s">
        <v>13</v>
      </c>
      <c r="K1587" s="6" t="s">
        <v>122</v>
      </c>
      <c r="L1587" s="6" t="s">
        <v>134</v>
      </c>
      <c r="M1587" s="6" t="s">
        <v>135</v>
      </c>
      <c r="N1587" s="3"/>
      <c r="O1587" s="3"/>
    </row>
    <row r="1588" spans="2:15" x14ac:dyDescent="0.25">
      <c r="B1588" s="6" t="s">
        <v>117</v>
      </c>
      <c r="C1588" s="3">
        <v>92.1875</v>
      </c>
      <c r="D1588" s="3">
        <v>4.84375</v>
      </c>
      <c r="E1588" s="3">
        <v>42</v>
      </c>
      <c r="F1588" s="3">
        <v>10.5</v>
      </c>
      <c r="G1588" s="3">
        <v>30</v>
      </c>
      <c r="H1588" s="3">
        <v>56.09375</v>
      </c>
      <c r="I1588" s="3">
        <f t="shared" si="69"/>
        <v>36.09375</v>
      </c>
      <c r="J1588" s="2" t="s">
        <v>13</v>
      </c>
      <c r="K1588" s="6" t="s">
        <v>122</v>
      </c>
      <c r="L1588" s="6" t="s">
        <v>134</v>
      </c>
      <c r="M1588" s="6" t="s">
        <v>135</v>
      </c>
      <c r="N1588" s="3"/>
      <c r="O1588" s="3"/>
    </row>
    <row r="1589" spans="2:15" x14ac:dyDescent="0.25">
      <c r="B1589" s="6" t="s">
        <v>117</v>
      </c>
      <c r="C1589" s="3">
        <v>93.1875</v>
      </c>
      <c r="D1589" s="3">
        <v>4.84375</v>
      </c>
      <c r="E1589" s="3">
        <v>43</v>
      </c>
      <c r="F1589" s="3">
        <v>10.5</v>
      </c>
      <c r="G1589" s="3">
        <v>30</v>
      </c>
      <c r="H1589" s="3">
        <v>57.09375</v>
      </c>
      <c r="I1589" s="3">
        <f t="shared" si="69"/>
        <v>36.09375</v>
      </c>
      <c r="J1589" s="2" t="s">
        <v>13</v>
      </c>
      <c r="K1589" s="6" t="s">
        <v>122</v>
      </c>
      <c r="L1589" s="6" t="s">
        <v>134</v>
      </c>
      <c r="M1589" s="6" t="s">
        <v>135</v>
      </c>
      <c r="N1589" s="3"/>
      <c r="O1589" s="3"/>
    </row>
    <row r="1590" spans="2:15" x14ac:dyDescent="0.25">
      <c r="B1590" s="6" t="s">
        <v>117</v>
      </c>
      <c r="C1590" s="3">
        <v>94.1875</v>
      </c>
      <c r="D1590" s="3">
        <v>4.84375</v>
      </c>
      <c r="E1590" s="3">
        <v>44</v>
      </c>
      <c r="F1590" s="3">
        <v>10.5</v>
      </c>
      <c r="G1590" s="3">
        <v>30</v>
      </c>
      <c r="H1590" s="3">
        <v>58.09375</v>
      </c>
      <c r="I1590" s="3">
        <f t="shared" si="69"/>
        <v>36.09375</v>
      </c>
      <c r="J1590" s="2" t="s">
        <v>13</v>
      </c>
      <c r="K1590" s="6" t="s">
        <v>122</v>
      </c>
      <c r="L1590" s="6" t="s">
        <v>134</v>
      </c>
      <c r="M1590" s="6" t="s">
        <v>135</v>
      </c>
      <c r="N1590" s="3"/>
      <c r="O1590" s="3"/>
    </row>
    <row r="1591" spans="2:15" x14ac:dyDescent="0.25">
      <c r="B1591" s="6" t="s">
        <v>117</v>
      </c>
      <c r="C1591" s="3">
        <v>95.1875</v>
      </c>
      <c r="D1591" s="3">
        <v>4.84375</v>
      </c>
      <c r="E1591" s="3">
        <v>45</v>
      </c>
      <c r="F1591" s="3">
        <v>10.5</v>
      </c>
      <c r="G1591" s="3">
        <v>30</v>
      </c>
      <c r="H1591" s="3">
        <v>59.09375</v>
      </c>
      <c r="I1591" s="3">
        <f t="shared" si="69"/>
        <v>36.09375</v>
      </c>
      <c r="J1591" s="2" t="s">
        <v>13</v>
      </c>
      <c r="K1591" s="6" t="s">
        <v>122</v>
      </c>
      <c r="L1591" s="6" t="s">
        <v>134</v>
      </c>
      <c r="M1591" s="6" t="s">
        <v>135</v>
      </c>
      <c r="N1591" s="3"/>
      <c r="O1591" s="3"/>
    </row>
    <row r="1592" spans="2:15" x14ac:dyDescent="0.25">
      <c r="B1592" s="6" t="s">
        <v>117</v>
      </c>
      <c r="C1592" s="3">
        <v>96.1875</v>
      </c>
      <c r="D1592" s="3">
        <v>4.84375</v>
      </c>
      <c r="E1592" s="3">
        <v>46</v>
      </c>
      <c r="F1592" s="3">
        <v>10.5</v>
      </c>
      <c r="G1592" s="3">
        <v>30</v>
      </c>
      <c r="H1592" s="3">
        <v>60.09375</v>
      </c>
      <c r="I1592" s="3">
        <f t="shared" si="69"/>
        <v>36.09375</v>
      </c>
      <c r="J1592" s="2" t="s">
        <v>13</v>
      </c>
      <c r="K1592" s="6" t="s">
        <v>122</v>
      </c>
      <c r="L1592" s="6" t="s">
        <v>134</v>
      </c>
      <c r="M1592" s="6" t="s">
        <v>135</v>
      </c>
      <c r="N1592" s="3"/>
      <c r="O1592" s="3"/>
    </row>
    <row r="1593" spans="2:15" x14ac:dyDescent="0.25">
      <c r="B1593" s="6" t="s">
        <v>117</v>
      </c>
      <c r="C1593" s="3">
        <v>97.1875</v>
      </c>
      <c r="D1593" s="3">
        <v>4.84375</v>
      </c>
      <c r="E1593" s="3">
        <v>47</v>
      </c>
      <c r="F1593" s="3">
        <v>10.5</v>
      </c>
      <c r="G1593" s="3">
        <v>30</v>
      </c>
      <c r="H1593" s="3">
        <v>61.09375</v>
      </c>
      <c r="I1593" s="3">
        <f t="shared" si="69"/>
        <v>36.09375</v>
      </c>
      <c r="J1593" s="2" t="s">
        <v>13</v>
      </c>
      <c r="K1593" s="6" t="s">
        <v>122</v>
      </c>
      <c r="L1593" s="6" t="s">
        <v>134</v>
      </c>
      <c r="M1593" s="6" t="s">
        <v>135</v>
      </c>
      <c r="N1593" s="3"/>
      <c r="O1593" s="3"/>
    </row>
    <row r="1594" spans="2:15" x14ac:dyDescent="0.25">
      <c r="B1594" s="6" t="s">
        <v>117</v>
      </c>
      <c r="C1594" s="3">
        <v>98.1875</v>
      </c>
      <c r="D1594" s="3">
        <v>4.84375</v>
      </c>
      <c r="E1594" s="3">
        <v>48</v>
      </c>
      <c r="F1594" s="3">
        <v>10.5</v>
      </c>
      <c r="G1594" s="3">
        <v>30</v>
      </c>
      <c r="H1594" s="3">
        <v>62.09375</v>
      </c>
      <c r="I1594" s="3">
        <f t="shared" si="69"/>
        <v>36.09375</v>
      </c>
      <c r="J1594" s="2" t="s">
        <v>13</v>
      </c>
      <c r="K1594" s="6" t="s">
        <v>122</v>
      </c>
      <c r="L1594" s="6" t="s">
        <v>134</v>
      </c>
      <c r="M1594" s="6" t="s">
        <v>135</v>
      </c>
      <c r="N1594" s="3"/>
      <c r="O1594" s="3"/>
    </row>
    <row r="1595" spans="2:15" x14ac:dyDescent="0.25">
      <c r="B1595" s="6" t="s">
        <v>117</v>
      </c>
      <c r="C1595" s="3">
        <v>99.1875</v>
      </c>
      <c r="D1595" s="3">
        <v>4.84375</v>
      </c>
      <c r="E1595" s="3">
        <v>49</v>
      </c>
      <c r="F1595" s="3">
        <v>10.5</v>
      </c>
      <c r="G1595" s="3">
        <v>30</v>
      </c>
      <c r="H1595" s="3">
        <v>63.09375</v>
      </c>
      <c r="I1595" s="3">
        <f t="shared" si="69"/>
        <v>36.09375</v>
      </c>
      <c r="J1595" s="2" t="s">
        <v>13</v>
      </c>
      <c r="K1595" s="6" t="s">
        <v>122</v>
      </c>
      <c r="L1595" s="6" t="s">
        <v>134</v>
      </c>
      <c r="M1595" s="6" t="s">
        <v>135</v>
      </c>
      <c r="N1595" s="3"/>
      <c r="O1595" s="3"/>
    </row>
    <row r="1596" spans="2:15" x14ac:dyDescent="0.25">
      <c r="B1596" s="6" t="s">
        <v>117</v>
      </c>
      <c r="C1596" s="3">
        <v>100.1875</v>
      </c>
      <c r="D1596" s="3">
        <v>4.84375</v>
      </c>
      <c r="E1596" s="3">
        <v>50</v>
      </c>
      <c r="F1596" s="3">
        <v>10.5</v>
      </c>
      <c r="G1596" s="3">
        <v>30</v>
      </c>
      <c r="H1596" s="3">
        <v>64.09375</v>
      </c>
      <c r="I1596" s="3">
        <f t="shared" si="69"/>
        <v>36.09375</v>
      </c>
      <c r="J1596" s="2" t="s">
        <v>13</v>
      </c>
      <c r="K1596" s="6" t="s">
        <v>122</v>
      </c>
      <c r="L1596" s="6" t="s">
        <v>134</v>
      </c>
      <c r="M1596" s="6" t="s">
        <v>135</v>
      </c>
      <c r="N1596" s="3"/>
      <c r="O1596" s="3"/>
    </row>
    <row r="1597" spans="2:15" x14ac:dyDescent="0.25">
      <c r="B1597" s="6" t="s">
        <v>117</v>
      </c>
      <c r="C1597" s="3">
        <v>101.1875</v>
      </c>
      <c r="D1597" s="3">
        <v>4.84375</v>
      </c>
      <c r="E1597" s="3">
        <v>51</v>
      </c>
      <c r="F1597" s="3">
        <v>10.5</v>
      </c>
      <c r="G1597" s="3">
        <v>30</v>
      </c>
      <c r="H1597" s="3">
        <v>65.09375</v>
      </c>
      <c r="I1597" s="3">
        <f t="shared" si="69"/>
        <v>36.09375</v>
      </c>
      <c r="J1597" s="2" t="s">
        <v>13</v>
      </c>
      <c r="K1597" s="6" t="s">
        <v>122</v>
      </c>
      <c r="L1597" s="6" t="s">
        <v>134</v>
      </c>
      <c r="M1597" s="6" t="s">
        <v>135</v>
      </c>
      <c r="N1597" s="3"/>
      <c r="O1597" s="3"/>
    </row>
    <row r="1598" spans="2:15" x14ac:dyDescent="0.25">
      <c r="B1598" s="6" t="s">
        <v>117</v>
      </c>
      <c r="C1598" s="3">
        <v>102.1875</v>
      </c>
      <c r="D1598" s="3">
        <v>4.84375</v>
      </c>
      <c r="E1598" s="3">
        <v>52</v>
      </c>
      <c r="F1598" s="3">
        <v>10.5</v>
      </c>
      <c r="G1598" s="3">
        <v>30</v>
      </c>
      <c r="H1598" s="3">
        <v>66.09375</v>
      </c>
      <c r="I1598" s="3">
        <f t="shared" si="69"/>
        <v>36.09375</v>
      </c>
      <c r="J1598" s="2" t="s">
        <v>13</v>
      </c>
      <c r="K1598" s="6" t="s">
        <v>122</v>
      </c>
      <c r="L1598" s="6" t="s">
        <v>134</v>
      </c>
      <c r="M1598" s="6" t="s">
        <v>135</v>
      </c>
      <c r="N1598" s="3"/>
      <c r="O1598" s="3"/>
    </row>
    <row r="1599" spans="2:15" x14ac:dyDescent="0.25">
      <c r="B1599" s="6" t="s">
        <v>117</v>
      </c>
      <c r="C1599" s="3">
        <v>103.1875</v>
      </c>
      <c r="D1599" s="3">
        <v>4.84375</v>
      </c>
      <c r="E1599" s="3">
        <v>53</v>
      </c>
      <c r="F1599" s="3">
        <v>10.5</v>
      </c>
      <c r="G1599" s="3">
        <v>30</v>
      </c>
      <c r="H1599" s="3">
        <v>67.09375</v>
      </c>
      <c r="I1599" s="3">
        <f t="shared" si="69"/>
        <v>36.09375</v>
      </c>
      <c r="J1599" s="2" t="s">
        <v>13</v>
      </c>
      <c r="K1599" s="6" t="s">
        <v>122</v>
      </c>
      <c r="L1599" s="6" t="s">
        <v>134</v>
      </c>
      <c r="M1599" s="6" t="s">
        <v>135</v>
      </c>
      <c r="N1599" s="3"/>
      <c r="O1599" s="3"/>
    </row>
    <row r="1600" spans="2:15" x14ac:dyDescent="0.25">
      <c r="B1600" s="6" t="s">
        <v>117</v>
      </c>
      <c r="C1600" s="3">
        <v>104.1875</v>
      </c>
      <c r="D1600" s="3">
        <v>4.84375</v>
      </c>
      <c r="E1600" s="3">
        <v>54</v>
      </c>
      <c r="F1600" s="3">
        <v>10.5</v>
      </c>
      <c r="G1600" s="3">
        <v>30</v>
      </c>
      <c r="H1600" s="3">
        <v>68.09375</v>
      </c>
      <c r="I1600" s="3">
        <f t="shared" si="69"/>
        <v>36.09375</v>
      </c>
      <c r="J1600" s="2" t="s">
        <v>13</v>
      </c>
      <c r="K1600" s="6" t="s">
        <v>122</v>
      </c>
      <c r="L1600" s="6" t="s">
        <v>134</v>
      </c>
      <c r="M1600" s="6" t="s">
        <v>135</v>
      </c>
      <c r="N1600" s="3"/>
      <c r="O1600" s="3"/>
    </row>
    <row r="1601" spans="2:15" x14ac:dyDescent="0.25">
      <c r="B1601" s="6" t="s">
        <v>117</v>
      </c>
      <c r="C1601" s="3">
        <v>105.1875</v>
      </c>
      <c r="D1601" s="3">
        <v>4.84375</v>
      </c>
      <c r="E1601" s="3">
        <v>55</v>
      </c>
      <c r="F1601" s="3">
        <v>10.5</v>
      </c>
      <c r="G1601" s="3">
        <v>30</v>
      </c>
      <c r="H1601" s="3">
        <v>69.09375</v>
      </c>
      <c r="I1601" s="3">
        <f t="shared" si="69"/>
        <v>36.09375</v>
      </c>
      <c r="J1601" s="2" t="s">
        <v>13</v>
      </c>
      <c r="K1601" s="6" t="s">
        <v>122</v>
      </c>
      <c r="L1601" s="6" t="s">
        <v>134</v>
      </c>
      <c r="M1601" s="6" t="s">
        <v>135</v>
      </c>
      <c r="N1601" s="3"/>
      <c r="O1601" s="3"/>
    </row>
    <row r="1602" spans="2:15" x14ac:dyDescent="0.25">
      <c r="B1602" s="6" t="s">
        <v>117</v>
      </c>
      <c r="C1602" s="3">
        <v>106.1875</v>
      </c>
      <c r="D1602" s="3">
        <v>4.84375</v>
      </c>
      <c r="E1602" s="3">
        <v>56</v>
      </c>
      <c r="F1602" s="3">
        <v>10.5</v>
      </c>
      <c r="G1602" s="3">
        <v>30</v>
      </c>
      <c r="H1602" s="3">
        <v>70.09375</v>
      </c>
      <c r="I1602" s="3">
        <f t="shared" si="69"/>
        <v>36.09375</v>
      </c>
      <c r="J1602" s="2" t="s">
        <v>13</v>
      </c>
      <c r="K1602" s="6" t="s">
        <v>122</v>
      </c>
      <c r="L1602" s="6" t="s">
        <v>134</v>
      </c>
      <c r="M1602" s="6" t="s">
        <v>135</v>
      </c>
      <c r="N1602" s="3"/>
      <c r="O1602" s="3"/>
    </row>
    <row r="1603" spans="2:15" x14ac:dyDescent="0.25">
      <c r="B1603" s="6" t="s">
        <v>117</v>
      </c>
      <c r="C1603" s="3">
        <v>107.1875</v>
      </c>
      <c r="D1603" s="3">
        <v>4.84375</v>
      </c>
      <c r="E1603" s="3">
        <v>57</v>
      </c>
      <c r="F1603" s="3">
        <v>10.5</v>
      </c>
      <c r="G1603" s="3">
        <v>30</v>
      </c>
      <c r="H1603" s="3">
        <v>71.09375</v>
      </c>
      <c r="I1603" s="3">
        <f t="shared" si="69"/>
        <v>36.09375</v>
      </c>
      <c r="J1603" s="2" t="s">
        <v>13</v>
      </c>
      <c r="K1603" s="6" t="s">
        <v>122</v>
      </c>
      <c r="L1603" s="6" t="s">
        <v>134</v>
      </c>
      <c r="M1603" s="6" t="s">
        <v>135</v>
      </c>
      <c r="N1603" s="3"/>
      <c r="O1603" s="3"/>
    </row>
    <row r="1604" spans="2:15" x14ac:dyDescent="0.25">
      <c r="B1604" s="6" t="s">
        <v>117</v>
      </c>
      <c r="C1604" s="3">
        <v>108.1875</v>
      </c>
      <c r="D1604" s="3">
        <v>4.84375</v>
      </c>
      <c r="E1604" s="3">
        <v>58</v>
      </c>
      <c r="F1604" s="3">
        <v>10.5</v>
      </c>
      <c r="G1604" s="3">
        <v>30</v>
      </c>
      <c r="H1604" s="3">
        <v>72.09375</v>
      </c>
      <c r="I1604" s="3">
        <f t="shared" si="69"/>
        <v>36.09375</v>
      </c>
      <c r="J1604" s="2" t="s">
        <v>13</v>
      </c>
      <c r="K1604" s="6" t="s">
        <v>122</v>
      </c>
      <c r="L1604" s="6" t="s">
        <v>134</v>
      </c>
      <c r="M1604" s="6" t="s">
        <v>135</v>
      </c>
      <c r="N1604" s="3"/>
      <c r="O1604" s="3"/>
    </row>
    <row r="1605" spans="2:15" x14ac:dyDescent="0.25">
      <c r="B1605" s="6" t="s">
        <v>117</v>
      </c>
      <c r="C1605" s="3">
        <v>109.1875</v>
      </c>
      <c r="D1605" s="3">
        <v>4.84375</v>
      </c>
      <c r="E1605" s="3">
        <v>59</v>
      </c>
      <c r="F1605" s="3">
        <v>10.5</v>
      </c>
      <c r="G1605" s="3">
        <v>30</v>
      </c>
      <c r="H1605" s="3">
        <v>73.09375</v>
      </c>
      <c r="I1605" s="3">
        <f t="shared" si="69"/>
        <v>36.09375</v>
      </c>
      <c r="J1605" s="2" t="s">
        <v>13</v>
      </c>
      <c r="K1605" s="6" t="s">
        <v>122</v>
      </c>
      <c r="L1605" s="6" t="s">
        <v>134</v>
      </c>
      <c r="M1605" s="6" t="s">
        <v>135</v>
      </c>
      <c r="N1605" s="3"/>
      <c r="O1605" s="3"/>
    </row>
    <row r="1606" spans="2:15" x14ac:dyDescent="0.25">
      <c r="B1606" s="6" t="s">
        <v>117</v>
      </c>
      <c r="C1606" s="3">
        <v>110.1875</v>
      </c>
      <c r="D1606" s="3">
        <v>4.84375</v>
      </c>
      <c r="E1606" s="3">
        <v>60</v>
      </c>
      <c r="F1606" s="3">
        <v>10.5</v>
      </c>
      <c r="G1606" s="3">
        <v>30</v>
      </c>
      <c r="H1606" s="3">
        <v>74.09375</v>
      </c>
      <c r="I1606" s="3">
        <f t="shared" si="69"/>
        <v>36.09375</v>
      </c>
      <c r="J1606" s="2" t="s">
        <v>13</v>
      </c>
      <c r="K1606" s="6" t="s">
        <v>122</v>
      </c>
      <c r="L1606" s="6" t="s">
        <v>134</v>
      </c>
      <c r="M1606" s="6" t="s">
        <v>135</v>
      </c>
      <c r="N1606" s="3"/>
      <c r="O1606" s="3"/>
    </row>
    <row r="1607" spans="2:15" x14ac:dyDescent="0.25">
      <c r="B1607" s="6" t="s">
        <v>117</v>
      </c>
      <c r="C1607" s="3">
        <v>111.1875</v>
      </c>
      <c r="D1607" s="3">
        <v>4.84375</v>
      </c>
      <c r="E1607" s="3">
        <v>61</v>
      </c>
      <c r="F1607" s="3">
        <v>10.5</v>
      </c>
      <c r="G1607" s="3">
        <v>30</v>
      </c>
      <c r="H1607" s="3">
        <v>75.09375</v>
      </c>
      <c r="I1607" s="3">
        <f t="shared" si="69"/>
        <v>36.09375</v>
      </c>
      <c r="J1607" s="2" t="s">
        <v>13</v>
      </c>
      <c r="K1607" s="6" t="s">
        <v>122</v>
      </c>
      <c r="L1607" s="6" t="s">
        <v>134</v>
      </c>
      <c r="M1607" s="6" t="s">
        <v>135</v>
      </c>
      <c r="N1607" s="3"/>
      <c r="O1607" s="3"/>
    </row>
    <row r="1608" spans="2:15" x14ac:dyDescent="0.25">
      <c r="B1608" s="6" t="s">
        <v>117</v>
      </c>
      <c r="C1608" s="3">
        <v>112.1875</v>
      </c>
      <c r="D1608" s="3">
        <v>4.84375</v>
      </c>
      <c r="E1608" s="3">
        <v>62</v>
      </c>
      <c r="F1608" s="3">
        <v>10.5</v>
      </c>
      <c r="G1608" s="3">
        <v>30</v>
      </c>
      <c r="H1608" s="3">
        <v>76.09375</v>
      </c>
      <c r="I1608" s="3">
        <f t="shared" si="69"/>
        <v>36.09375</v>
      </c>
      <c r="J1608" s="2" t="s">
        <v>13</v>
      </c>
      <c r="K1608" s="6" t="s">
        <v>122</v>
      </c>
      <c r="L1608" s="6" t="s">
        <v>134</v>
      </c>
      <c r="M1608" s="6" t="s">
        <v>135</v>
      </c>
      <c r="N1608" s="3"/>
      <c r="O1608" s="3"/>
    </row>
    <row r="1609" spans="2:15" x14ac:dyDescent="0.25">
      <c r="B1609" s="6" t="s">
        <v>117</v>
      </c>
      <c r="C1609" s="3">
        <v>113.1875</v>
      </c>
      <c r="D1609" s="3">
        <v>4.84375</v>
      </c>
      <c r="E1609" s="3">
        <v>63</v>
      </c>
      <c r="F1609" s="3">
        <v>10.5</v>
      </c>
      <c r="G1609" s="3">
        <v>30</v>
      </c>
      <c r="H1609" s="3">
        <v>77.09375</v>
      </c>
      <c r="I1609" s="3">
        <f t="shared" si="69"/>
        <v>36.09375</v>
      </c>
      <c r="J1609" s="2" t="s">
        <v>13</v>
      </c>
      <c r="K1609" s="6" t="s">
        <v>122</v>
      </c>
      <c r="L1609" s="6" t="s">
        <v>134</v>
      </c>
      <c r="M1609" s="6" t="s">
        <v>135</v>
      </c>
      <c r="N1609" s="3"/>
      <c r="O1609" s="3"/>
    </row>
    <row r="1610" spans="2:15" x14ac:dyDescent="0.25">
      <c r="B1610" s="6" t="s">
        <v>117</v>
      </c>
      <c r="C1610" s="3">
        <v>114.1875</v>
      </c>
      <c r="D1610" s="3">
        <v>4.84375</v>
      </c>
      <c r="E1610" s="3">
        <v>64</v>
      </c>
      <c r="F1610" s="3">
        <v>10.5</v>
      </c>
      <c r="G1610" s="3">
        <v>30</v>
      </c>
      <c r="H1610" s="3">
        <v>78.09375</v>
      </c>
      <c r="I1610" s="3">
        <f t="shared" si="69"/>
        <v>36.09375</v>
      </c>
      <c r="J1610" s="2" t="s">
        <v>13</v>
      </c>
      <c r="K1610" s="6" t="s">
        <v>122</v>
      </c>
      <c r="L1610" s="6" t="s">
        <v>134</v>
      </c>
      <c r="M1610" s="6" t="s">
        <v>135</v>
      </c>
      <c r="N1610" s="3"/>
      <c r="O1610" s="3"/>
    </row>
    <row r="1611" spans="2:15" x14ac:dyDescent="0.25">
      <c r="B1611" s="6" t="s">
        <v>117</v>
      </c>
      <c r="C1611" s="3">
        <v>115.1875</v>
      </c>
      <c r="D1611" s="3">
        <v>4.84375</v>
      </c>
      <c r="E1611" s="3">
        <v>65</v>
      </c>
      <c r="F1611" s="3">
        <v>10.5</v>
      </c>
      <c r="G1611" s="3">
        <v>30</v>
      </c>
      <c r="H1611" s="3">
        <v>79.09375</v>
      </c>
      <c r="I1611" s="3">
        <f t="shared" si="69"/>
        <v>36.09375</v>
      </c>
      <c r="J1611" s="2" t="s">
        <v>13</v>
      </c>
      <c r="K1611" s="6" t="s">
        <v>122</v>
      </c>
      <c r="L1611" s="6" t="s">
        <v>134</v>
      </c>
      <c r="M1611" s="6" t="s">
        <v>135</v>
      </c>
      <c r="N1611" s="3"/>
      <c r="O1611" s="3"/>
    </row>
    <row r="1612" spans="2:15" x14ac:dyDescent="0.25">
      <c r="B1612" s="6" t="s">
        <v>117</v>
      </c>
      <c r="C1612" s="3">
        <v>116.1875</v>
      </c>
      <c r="D1612" s="3">
        <v>4.84375</v>
      </c>
      <c r="E1612" s="3">
        <v>66</v>
      </c>
      <c r="F1612" s="3">
        <v>10.5</v>
      </c>
      <c r="G1612" s="3">
        <v>30</v>
      </c>
      <c r="H1612" s="3">
        <v>80.09375</v>
      </c>
      <c r="I1612" s="3">
        <f t="shared" si="69"/>
        <v>36.09375</v>
      </c>
      <c r="J1612" s="2" t="s">
        <v>13</v>
      </c>
      <c r="K1612" s="6" t="s">
        <v>122</v>
      </c>
      <c r="L1612" s="6" t="s">
        <v>134</v>
      </c>
      <c r="M1612" s="6" t="s">
        <v>135</v>
      </c>
      <c r="N1612" s="3"/>
      <c r="O1612" s="3"/>
    </row>
    <row r="1613" spans="2:15" x14ac:dyDescent="0.25">
      <c r="B1613" s="6" t="s">
        <v>117</v>
      </c>
      <c r="C1613" s="3">
        <v>117.1875</v>
      </c>
      <c r="D1613" s="3">
        <v>4.84375</v>
      </c>
      <c r="E1613" s="3">
        <v>67</v>
      </c>
      <c r="F1613" s="3">
        <v>10.5</v>
      </c>
      <c r="G1613" s="3">
        <v>30</v>
      </c>
      <c r="H1613" s="3">
        <v>81.09375</v>
      </c>
      <c r="I1613" s="3">
        <f t="shared" si="69"/>
        <v>36.09375</v>
      </c>
      <c r="J1613" s="2" t="s">
        <v>13</v>
      </c>
      <c r="K1613" s="6" t="s">
        <v>122</v>
      </c>
      <c r="L1613" s="6" t="s">
        <v>134</v>
      </c>
      <c r="M1613" s="6" t="s">
        <v>135</v>
      </c>
      <c r="N1613" s="3"/>
      <c r="O1613" s="3"/>
    </row>
    <row r="1614" spans="2:15" x14ac:dyDescent="0.25">
      <c r="B1614" s="6" t="s">
        <v>117</v>
      </c>
      <c r="C1614" s="3">
        <v>118.1875</v>
      </c>
      <c r="D1614" s="3">
        <v>4.84375</v>
      </c>
      <c r="E1614" s="3">
        <v>68</v>
      </c>
      <c r="F1614" s="3">
        <v>10.5</v>
      </c>
      <c r="G1614" s="3">
        <v>30</v>
      </c>
      <c r="H1614" s="3">
        <v>82.09375</v>
      </c>
      <c r="I1614" s="3">
        <f t="shared" si="69"/>
        <v>36.09375</v>
      </c>
      <c r="J1614" s="2" t="s">
        <v>13</v>
      </c>
      <c r="K1614" s="6" t="s">
        <v>122</v>
      </c>
      <c r="L1614" s="6" t="s">
        <v>134</v>
      </c>
      <c r="M1614" s="6" t="s">
        <v>135</v>
      </c>
      <c r="N1614" s="3"/>
      <c r="O1614" s="3"/>
    </row>
    <row r="1615" spans="2:15" x14ac:dyDescent="0.25">
      <c r="B1615" s="6" t="s">
        <v>117</v>
      </c>
      <c r="C1615" s="3">
        <v>119.1875</v>
      </c>
      <c r="D1615" s="3">
        <v>4.84375</v>
      </c>
      <c r="E1615" s="3">
        <v>69</v>
      </c>
      <c r="F1615" s="3">
        <v>10.5</v>
      </c>
      <c r="G1615" s="3">
        <v>30</v>
      </c>
      <c r="H1615" s="3">
        <v>83.09375</v>
      </c>
      <c r="I1615" s="3">
        <f t="shared" si="69"/>
        <v>36.09375</v>
      </c>
      <c r="J1615" s="2" t="s">
        <v>13</v>
      </c>
      <c r="K1615" s="6" t="s">
        <v>122</v>
      </c>
      <c r="L1615" s="6" t="s">
        <v>134</v>
      </c>
      <c r="M1615" s="6" t="s">
        <v>135</v>
      </c>
      <c r="N1615" s="3"/>
      <c r="O1615" s="3"/>
    </row>
    <row r="1616" spans="2:15" x14ac:dyDescent="0.25">
      <c r="B1616" s="6" t="s">
        <v>117</v>
      </c>
      <c r="C1616" s="3">
        <v>120.1875</v>
      </c>
      <c r="D1616" s="3">
        <v>4.84375</v>
      </c>
      <c r="E1616" s="3">
        <v>70</v>
      </c>
      <c r="F1616" s="3">
        <v>10.5</v>
      </c>
      <c r="G1616" s="3">
        <v>30</v>
      </c>
      <c r="H1616" s="3">
        <v>84.09375</v>
      </c>
      <c r="I1616" s="3">
        <f t="shared" si="69"/>
        <v>36.09375</v>
      </c>
      <c r="J1616" s="2" t="s">
        <v>13</v>
      </c>
      <c r="K1616" s="6" t="s">
        <v>122</v>
      </c>
      <c r="L1616" s="6" t="s">
        <v>134</v>
      </c>
      <c r="M1616" s="6" t="s">
        <v>135</v>
      </c>
      <c r="N1616" s="3"/>
      <c r="O1616" s="3"/>
    </row>
    <row r="1617" spans="2:15" x14ac:dyDescent="0.25">
      <c r="B1617" s="6" t="s">
        <v>15</v>
      </c>
      <c r="C1617" s="3">
        <v>72.1875</v>
      </c>
      <c r="D1617" s="3">
        <v>5.09375</v>
      </c>
      <c r="E1617" s="3">
        <v>21.5</v>
      </c>
      <c r="F1617" s="3">
        <v>11</v>
      </c>
      <c r="G1617" s="3">
        <v>29.5</v>
      </c>
      <c r="H1617" s="3">
        <v>36.09375</v>
      </c>
      <c r="I1617" s="3">
        <f>C1617-H1617</f>
        <v>36.09375</v>
      </c>
      <c r="J1617" s="2" t="s">
        <v>13</v>
      </c>
      <c r="K1617" s="6" t="s">
        <v>121</v>
      </c>
      <c r="L1617" s="6" t="s">
        <v>134</v>
      </c>
      <c r="M1617" s="6" t="s">
        <v>134</v>
      </c>
      <c r="N1617" s="3"/>
      <c r="O1617" s="3"/>
    </row>
    <row r="1618" spans="2:15" x14ac:dyDescent="0.25">
      <c r="B1618" s="6" t="s">
        <v>15</v>
      </c>
      <c r="C1618" s="3">
        <v>73.1875</v>
      </c>
      <c r="D1618" s="3">
        <v>5.09375</v>
      </c>
      <c r="E1618" s="3">
        <v>22.5</v>
      </c>
      <c r="F1618" s="3">
        <v>11</v>
      </c>
      <c r="G1618" s="3">
        <v>29.5</v>
      </c>
      <c r="H1618" s="3">
        <v>37.09375</v>
      </c>
      <c r="I1618" s="3">
        <f t="shared" ref="I1618:I1665" si="70">C1618-H1618</f>
        <v>36.09375</v>
      </c>
      <c r="J1618" s="2" t="s">
        <v>13</v>
      </c>
      <c r="K1618" s="6" t="s">
        <v>121</v>
      </c>
      <c r="L1618" s="6" t="s">
        <v>134</v>
      </c>
      <c r="M1618" s="6" t="s">
        <v>134</v>
      </c>
      <c r="N1618" s="3"/>
      <c r="O1618" s="3"/>
    </row>
    <row r="1619" spans="2:15" x14ac:dyDescent="0.25">
      <c r="B1619" s="6" t="s">
        <v>15</v>
      </c>
      <c r="C1619" s="3">
        <v>74.1875</v>
      </c>
      <c r="D1619" s="3">
        <v>5.09375</v>
      </c>
      <c r="E1619" s="3">
        <v>23.5</v>
      </c>
      <c r="F1619" s="3">
        <v>11</v>
      </c>
      <c r="G1619" s="3">
        <v>29.5</v>
      </c>
      <c r="H1619" s="3">
        <v>38.09375</v>
      </c>
      <c r="I1619" s="3">
        <f t="shared" si="70"/>
        <v>36.09375</v>
      </c>
      <c r="J1619" s="2" t="s">
        <v>13</v>
      </c>
      <c r="K1619" s="6" t="s">
        <v>121</v>
      </c>
      <c r="L1619" s="6" t="s">
        <v>134</v>
      </c>
      <c r="M1619" s="6" t="s">
        <v>134</v>
      </c>
      <c r="N1619" s="3"/>
      <c r="O1619" s="3"/>
    </row>
    <row r="1620" spans="2:15" x14ac:dyDescent="0.25">
      <c r="B1620" s="6" t="s">
        <v>15</v>
      </c>
      <c r="C1620" s="3">
        <v>75.1875</v>
      </c>
      <c r="D1620" s="3">
        <v>5.09375</v>
      </c>
      <c r="E1620" s="3">
        <v>24.5</v>
      </c>
      <c r="F1620" s="3">
        <v>11</v>
      </c>
      <c r="G1620" s="3">
        <v>29.5</v>
      </c>
      <c r="H1620" s="3">
        <v>39.09375</v>
      </c>
      <c r="I1620" s="3">
        <f t="shared" si="70"/>
        <v>36.09375</v>
      </c>
      <c r="J1620" s="2" t="s">
        <v>13</v>
      </c>
      <c r="K1620" s="6" t="s">
        <v>121</v>
      </c>
      <c r="L1620" s="6" t="s">
        <v>134</v>
      </c>
      <c r="M1620" s="6" t="s">
        <v>134</v>
      </c>
      <c r="N1620" s="3"/>
      <c r="O1620" s="3"/>
    </row>
    <row r="1621" spans="2:15" x14ac:dyDescent="0.25">
      <c r="B1621" s="6" t="s">
        <v>15</v>
      </c>
      <c r="C1621" s="3">
        <v>76.1875</v>
      </c>
      <c r="D1621" s="3">
        <v>5.09375</v>
      </c>
      <c r="E1621" s="3">
        <v>25.5</v>
      </c>
      <c r="F1621" s="3">
        <v>11</v>
      </c>
      <c r="G1621" s="3">
        <v>29.5</v>
      </c>
      <c r="H1621" s="3">
        <v>40.09375</v>
      </c>
      <c r="I1621" s="3">
        <f t="shared" si="70"/>
        <v>36.09375</v>
      </c>
      <c r="J1621" s="2" t="s">
        <v>13</v>
      </c>
      <c r="K1621" s="6" t="s">
        <v>121</v>
      </c>
      <c r="L1621" s="6" t="s">
        <v>134</v>
      </c>
      <c r="M1621" s="6" t="s">
        <v>134</v>
      </c>
      <c r="N1621" s="3"/>
      <c r="O1621" s="3"/>
    </row>
    <row r="1622" spans="2:15" x14ac:dyDescent="0.25">
      <c r="B1622" s="6" t="s">
        <v>15</v>
      </c>
      <c r="C1622" s="3">
        <v>77.1875</v>
      </c>
      <c r="D1622" s="3">
        <v>5.09375</v>
      </c>
      <c r="E1622" s="3">
        <v>26.5</v>
      </c>
      <c r="F1622" s="3">
        <v>11</v>
      </c>
      <c r="G1622" s="3">
        <v>29.5</v>
      </c>
      <c r="H1622" s="3">
        <v>41.09375</v>
      </c>
      <c r="I1622" s="3">
        <f t="shared" si="70"/>
        <v>36.09375</v>
      </c>
      <c r="J1622" s="2" t="s">
        <v>13</v>
      </c>
      <c r="K1622" s="6" t="s">
        <v>121</v>
      </c>
      <c r="L1622" s="6" t="s">
        <v>134</v>
      </c>
      <c r="M1622" s="6" t="s">
        <v>134</v>
      </c>
      <c r="N1622" s="3"/>
      <c r="O1622" s="3"/>
    </row>
    <row r="1623" spans="2:15" x14ac:dyDescent="0.25">
      <c r="B1623" s="6" t="s">
        <v>15</v>
      </c>
      <c r="C1623" s="3">
        <v>78.1875</v>
      </c>
      <c r="D1623" s="3">
        <v>5.09375</v>
      </c>
      <c r="E1623" s="3">
        <v>27.5</v>
      </c>
      <c r="F1623" s="3">
        <v>11</v>
      </c>
      <c r="G1623" s="3">
        <v>29.5</v>
      </c>
      <c r="H1623" s="3">
        <v>42.09375</v>
      </c>
      <c r="I1623" s="3">
        <f t="shared" si="70"/>
        <v>36.09375</v>
      </c>
      <c r="J1623" s="2" t="s">
        <v>13</v>
      </c>
      <c r="K1623" s="6" t="s">
        <v>121</v>
      </c>
      <c r="L1623" s="6" t="s">
        <v>134</v>
      </c>
      <c r="M1623" s="6" t="s">
        <v>134</v>
      </c>
      <c r="N1623" s="3"/>
      <c r="O1623" s="3"/>
    </row>
    <row r="1624" spans="2:15" x14ac:dyDescent="0.25">
      <c r="B1624" s="6" t="s">
        <v>15</v>
      </c>
      <c r="C1624" s="3">
        <v>79.1875</v>
      </c>
      <c r="D1624" s="3">
        <v>5.09375</v>
      </c>
      <c r="E1624" s="3">
        <v>28.5</v>
      </c>
      <c r="F1624" s="3">
        <v>11</v>
      </c>
      <c r="G1624" s="3">
        <v>29.5</v>
      </c>
      <c r="H1624" s="3">
        <v>43.09375</v>
      </c>
      <c r="I1624" s="3">
        <f t="shared" si="70"/>
        <v>36.09375</v>
      </c>
      <c r="J1624" s="2" t="s">
        <v>13</v>
      </c>
      <c r="K1624" s="6" t="s">
        <v>121</v>
      </c>
      <c r="L1624" s="6" t="s">
        <v>134</v>
      </c>
      <c r="M1624" s="6" t="s">
        <v>134</v>
      </c>
      <c r="N1624" s="3"/>
      <c r="O1624" s="3"/>
    </row>
    <row r="1625" spans="2:15" x14ac:dyDescent="0.25">
      <c r="B1625" s="6" t="s">
        <v>15</v>
      </c>
      <c r="C1625" s="3">
        <v>80.1875</v>
      </c>
      <c r="D1625" s="3">
        <v>5.09375</v>
      </c>
      <c r="E1625" s="3">
        <v>29.5</v>
      </c>
      <c r="F1625" s="3">
        <v>11</v>
      </c>
      <c r="G1625" s="3">
        <v>29.5</v>
      </c>
      <c r="H1625" s="3">
        <v>44.09375</v>
      </c>
      <c r="I1625" s="3">
        <f t="shared" si="70"/>
        <v>36.09375</v>
      </c>
      <c r="J1625" s="2" t="s">
        <v>13</v>
      </c>
      <c r="K1625" s="6" t="s">
        <v>121</v>
      </c>
      <c r="L1625" s="6" t="s">
        <v>134</v>
      </c>
      <c r="M1625" s="6" t="s">
        <v>134</v>
      </c>
      <c r="N1625" s="3"/>
      <c r="O1625" s="3"/>
    </row>
    <row r="1626" spans="2:15" x14ac:dyDescent="0.25">
      <c r="B1626" s="6" t="s">
        <v>15</v>
      </c>
      <c r="C1626" s="3">
        <v>81.1875</v>
      </c>
      <c r="D1626" s="3">
        <v>5.09375</v>
      </c>
      <c r="E1626" s="3">
        <v>30.5</v>
      </c>
      <c r="F1626" s="3">
        <v>11</v>
      </c>
      <c r="G1626" s="3">
        <v>29.5</v>
      </c>
      <c r="H1626" s="3">
        <v>45.09375</v>
      </c>
      <c r="I1626" s="3">
        <f t="shared" si="70"/>
        <v>36.09375</v>
      </c>
      <c r="J1626" s="2" t="s">
        <v>13</v>
      </c>
      <c r="K1626" s="6" t="s">
        <v>121</v>
      </c>
      <c r="L1626" s="6" t="s">
        <v>134</v>
      </c>
      <c r="M1626" s="6" t="s">
        <v>134</v>
      </c>
      <c r="N1626" s="3"/>
      <c r="O1626" s="3"/>
    </row>
    <row r="1627" spans="2:15" x14ac:dyDescent="0.25">
      <c r="B1627" s="6" t="s">
        <v>15</v>
      </c>
      <c r="C1627" s="3">
        <v>82.1875</v>
      </c>
      <c r="D1627" s="3">
        <v>5.09375</v>
      </c>
      <c r="E1627" s="3">
        <v>31.5</v>
      </c>
      <c r="F1627" s="3">
        <v>11</v>
      </c>
      <c r="G1627" s="3">
        <v>29.5</v>
      </c>
      <c r="H1627" s="3">
        <v>46.09375</v>
      </c>
      <c r="I1627" s="3">
        <f t="shared" si="70"/>
        <v>36.09375</v>
      </c>
      <c r="J1627" s="2" t="s">
        <v>13</v>
      </c>
      <c r="K1627" s="6" t="s">
        <v>121</v>
      </c>
      <c r="L1627" s="6" t="s">
        <v>134</v>
      </c>
      <c r="M1627" s="6" t="s">
        <v>134</v>
      </c>
      <c r="N1627" s="3"/>
      <c r="O1627" s="3"/>
    </row>
    <row r="1628" spans="2:15" x14ac:dyDescent="0.25">
      <c r="B1628" s="6" t="s">
        <v>15</v>
      </c>
      <c r="C1628" s="3">
        <v>83.1875</v>
      </c>
      <c r="D1628" s="3">
        <v>5.09375</v>
      </c>
      <c r="E1628" s="3">
        <v>32.5</v>
      </c>
      <c r="F1628" s="3">
        <v>11</v>
      </c>
      <c r="G1628" s="3">
        <v>29.5</v>
      </c>
      <c r="H1628" s="3">
        <v>47.09375</v>
      </c>
      <c r="I1628" s="3">
        <f t="shared" si="70"/>
        <v>36.09375</v>
      </c>
      <c r="J1628" s="2" t="s">
        <v>13</v>
      </c>
      <c r="K1628" s="6" t="s">
        <v>121</v>
      </c>
      <c r="L1628" s="6" t="s">
        <v>134</v>
      </c>
      <c r="M1628" s="6" t="s">
        <v>134</v>
      </c>
      <c r="N1628" s="3"/>
      <c r="O1628" s="3"/>
    </row>
    <row r="1629" spans="2:15" x14ac:dyDescent="0.25">
      <c r="B1629" s="6" t="s">
        <v>15</v>
      </c>
      <c r="C1629" s="3">
        <v>84.1875</v>
      </c>
      <c r="D1629" s="3">
        <v>5.09375</v>
      </c>
      <c r="E1629" s="3">
        <v>33.5</v>
      </c>
      <c r="F1629" s="3">
        <v>11</v>
      </c>
      <c r="G1629" s="3">
        <v>29.5</v>
      </c>
      <c r="H1629" s="3">
        <v>48.09375</v>
      </c>
      <c r="I1629" s="3">
        <f t="shared" si="70"/>
        <v>36.09375</v>
      </c>
      <c r="J1629" s="2" t="s">
        <v>13</v>
      </c>
      <c r="K1629" s="6" t="s">
        <v>121</v>
      </c>
      <c r="L1629" s="6" t="s">
        <v>134</v>
      </c>
      <c r="M1629" s="6" t="s">
        <v>134</v>
      </c>
      <c r="N1629" s="3"/>
      <c r="O1629" s="3"/>
    </row>
    <row r="1630" spans="2:15" x14ac:dyDescent="0.25">
      <c r="B1630" s="6" t="s">
        <v>15</v>
      </c>
      <c r="C1630" s="3">
        <v>85.1875</v>
      </c>
      <c r="D1630" s="3">
        <v>5.09375</v>
      </c>
      <c r="E1630" s="3">
        <v>34.5</v>
      </c>
      <c r="F1630" s="3">
        <v>11</v>
      </c>
      <c r="G1630" s="3">
        <v>29.5</v>
      </c>
      <c r="H1630" s="3">
        <v>49.09375</v>
      </c>
      <c r="I1630" s="3">
        <f t="shared" si="70"/>
        <v>36.09375</v>
      </c>
      <c r="J1630" s="2" t="s">
        <v>13</v>
      </c>
      <c r="K1630" s="6" t="s">
        <v>121</v>
      </c>
      <c r="L1630" s="6" t="s">
        <v>134</v>
      </c>
      <c r="M1630" s="6" t="s">
        <v>134</v>
      </c>
      <c r="N1630" s="3"/>
      <c r="O1630" s="3"/>
    </row>
    <row r="1631" spans="2:15" x14ac:dyDescent="0.25">
      <c r="B1631" s="6" t="s">
        <v>15</v>
      </c>
      <c r="C1631" s="3">
        <v>86.1875</v>
      </c>
      <c r="D1631" s="3">
        <v>5.09375</v>
      </c>
      <c r="E1631" s="3">
        <v>35.5</v>
      </c>
      <c r="F1631" s="3">
        <v>11</v>
      </c>
      <c r="G1631" s="3">
        <v>29.5</v>
      </c>
      <c r="H1631" s="3">
        <v>50.09375</v>
      </c>
      <c r="I1631" s="3">
        <f t="shared" si="70"/>
        <v>36.09375</v>
      </c>
      <c r="J1631" s="2" t="s">
        <v>13</v>
      </c>
      <c r="K1631" s="6" t="s">
        <v>121</v>
      </c>
      <c r="L1631" s="6" t="s">
        <v>134</v>
      </c>
      <c r="M1631" s="6" t="s">
        <v>134</v>
      </c>
      <c r="N1631" s="3"/>
      <c r="O1631" s="3"/>
    </row>
    <row r="1632" spans="2:15" x14ac:dyDescent="0.25">
      <c r="B1632" s="6" t="s">
        <v>15</v>
      </c>
      <c r="C1632" s="3">
        <v>87.1875</v>
      </c>
      <c r="D1632" s="3">
        <v>5.09375</v>
      </c>
      <c r="E1632" s="3">
        <v>36.5</v>
      </c>
      <c r="F1632" s="3">
        <v>11</v>
      </c>
      <c r="G1632" s="3">
        <v>29.5</v>
      </c>
      <c r="H1632" s="3">
        <v>51.09375</v>
      </c>
      <c r="I1632" s="3">
        <f t="shared" si="70"/>
        <v>36.09375</v>
      </c>
      <c r="J1632" s="2" t="s">
        <v>13</v>
      </c>
      <c r="K1632" s="6" t="s">
        <v>121</v>
      </c>
      <c r="L1632" s="6" t="s">
        <v>134</v>
      </c>
      <c r="M1632" s="6" t="s">
        <v>134</v>
      </c>
      <c r="N1632" s="3"/>
      <c r="O1632" s="3"/>
    </row>
    <row r="1633" spans="2:15" x14ac:dyDescent="0.25">
      <c r="B1633" s="6" t="s">
        <v>15</v>
      </c>
      <c r="C1633" s="3">
        <v>88.1875</v>
      </c>
      <c r="D1633" s="3">
        <v>5.09375</v>
      </c>
      <c r="E1633" s="3">
        <v>37.5</v>
      </c>
      <c r="F1633" s="3">
        <v>11</v>
      </c>
      <c r="G1633" s="3">
        <v>29.5</v>
      </c>
      <c r="H1633" s="3">
        <v>52.09375</v>
      </c>
      <c r="I1633" s="3">
        <f t="shared" si="70"/>
        <v>36.09375</v>
      </c>
      <c r="J1633" s="2" t="s">
        <v>13</v>
      </c>
      <c r="K1633" s="6" t="s">
        <v>121</v>
      </c>
      <c r="L1633" s="6" t="s">
        <v>134</v>
      </c>
      <c r="M1633" s="6" t="s">
        <v>134</v>
      </c>
      <c r="N1633" s="3"/>
      <c r="O1633" s="3"/>
    </row>
    <row r="1634" spans="2:15" x14ac:dyDescent="0.25">
      <c r="B1634" s="6" t="s">
        <v>15</v>
      </c>
      <c r="C1634" s="3">
        <v>89.1875</v>
      </c>
      <c r="D1634" s="3">
        <v>5.09375</v>
      </c>
      <c r="E1634" s="3">
        <v>38.5</v>
      </c>
      <c r="F1634" s="3">
        <v>11</v>
      </c>
      <c r="G1634" s="3">
        <v>29.5</v>
      </c>
      <c r="H1634" s="3">
        <v>53.09375</v>
      </c>
      <c r="I1634" s="3">
        <f t="shared" si="70"/>
        <v>36.09375</v>
      </c>
      <c r="J1634" s="2" t="s">
        <v>13</v>
      </c>
      <c r="K1634" s="6" t="s">
        <v>121</v>
      </c>
      <c r="L1634" s="6" t="s">
        <v>134</v>
      </c>
      <c r="M1634" s="6" t="s">
        <v>134</v>
      </c>
      <c r="N1634" s="3"/>
      <c r="O1634" s="3"/>
    </row>
    <row r="1635" spans="2:15" x14ac:dyDescent="0.25">
      <c r="B1635" s="6" t="s">
        <v>15</v>
      </c>
      <c r="C1635" s="3">
        <v>90.1875</v>
      </c>
      <c r="D1635" s="3">
        <v>5.09375</v>
      </c>
      <c r="E1635" s="3">
        <v>39.5</v>
      </c>
      <c r="F1635" s="3">
        <v>11</v>
      </c>
      <c r="G1635" s="3">
        <v>29.5</v>
      </c>
      <c r="H1635" s="3">
        <v>54.09375</v>
      </c>
      <c r="I1635" s="3">
        <f t="shared" si="70"/>
        <v>36.09375</v>
      </c>
      <c r="J1635" s="2" t="s">
        <v>13</v>
      </c>
      <c r="K1635" s="6" t="s">
        <v>121</v>
      </c>
      <c r="L1635" s="6" t="s">
        <v>134</v>
      </c>
      <c r="M1635" s="6" t="s">
        <v>134</v>
      </c>
      <c r="N1635" s="3"/>
      <c r="O1635" s="3"/>
    </row>
    <row r="1636" spans="2:15" x14ac:dyDescent="0.25">
      <c r="B1636" s="6" t="s">
        <v>15</v>
      </c>
      <c r="C1636" s="3">
        <v>91.1875</v>
      </c>
      <c r="D1636" s="3">
        <v>5.09375</v>
      </c>
      <c r="E1636" s="3">
        <v>40.5</v>
      </c>
      <c r="F1636" s="3">
        <v>11</v>
      </c>
      <c r="G1636" s="3">
        <v>29.5</v>
      </c>
      <c r="H1636" s="3">
        <v>55.09375</v>
      </c>
      <c r="I1636" s="3">
        <f t="shared" si="70"/>
        <v>36.09375</v>
      </c>
      <c r="J1636" s="2" t="s">
        <v>13</v>
      </c>
      <c r="K1636" s="6" t="s">
        <v>121</v>
      </c>
      <c r="L1636" s="6" t="s">
        <v>134</v>
      </c>
      <c r="M1636" s="6" t="s">
        <v>134</v>
      </c>
      <c r="N1636" s="3"/>
      <c r="O1636" s="3"/>
    </row>
    <row r="1637" spans="2:15" x14ac:dyDescent="0.25">
      <c r="B1637" s="6" t="s">
        <v>15</v>
      </c>
      <c r="C1637" s="3">
        <v>92.1875</v>
      </c>
      <c r="D1637" s="3">
        <v>5.09375</v>
      </c>
      <c r="E1637" s="3">
        <v>41.5</v>
      </c>
      <c r="F1637" s="3">
        <v>11</v>
      </c>
      <c r="G1637" s="3">
        <v>29.5</v>
      </c>
      <c r="H1637" s="3">
        <v>56.09375</v>
      </c>
      <c r="I1637" s="3">
        <f t="shared" si="70"/>
        <v>36.09375</v>
      </c>
      <c r="J1637" s="2" t="s">
        <v>13</v>
      </c>
      <c r="K1637" s="6" t="s">
        <v>121</v>
      </c>
      <c r="L1637" s="6" t="s">
        <v>134</v>
      </c>
      <c r="M1637" s="6" t="s">
        <v>134</v>
      </c>
      <c r="N1637" s="3"/>
      <c r="O1637" s="3"/>
    </row>
    <row r="1638" spans="2:15" x14ac:dyDescent="0.25">
      <c r="B1638" s="6" t="s">
        <v>15</v>
      </c>
      <c r="C1638" s="3">
        <v>93.1875</v>
      </c>
      <c r="D1638" s="3">
        <v>5.09375</v>
      </c>
      <c r="E1638" s="3">
        <v>42.5</v>
      </c>
      <c r="F1638" s="3">
        <v>11</v>
      </c>
      <c r="G1638" s="3">
        <v>29.5</v>
      </c>
      <c r="H1638" s="3">
        <v>57.09375</v>
      </c>
      <c r="I1638" s="3">
        <f t="shared" si="70"/>
        <v>36.09375</v>
      </c>
      <c r="J1638" s="2" t="s">
        <v>13</v>
      </c>
      <c r="K1638" s="6" t="s">
        <v>121</v>
      </c>
      <c r="L1638" s="6" t="s">
        <v>134</v>
      </c>
      <c r="M1638" s="6" t="s">
        <v>134</v>
      </c>
      <c r="N1638" s="3"/>
      <c r="O1638" s="3"/>
    </row>
    <row r="1639" spans="2:15" x14ac:dyDescent="0.25">
      <c r="B1639" s="6" t="s">
        <v>15</v>
      </c>
      <c r="C1639" s="3">
        <v>94.1875</v>
      </c>
      <c r="D1639" s="3">
        <v>5.09375</v>
      </c>
      <c r="E1639" s="3">
        <v>43.5</v>
      </c>
      <c r="F1639" s="3">
        <v>11</v>
      </c>
      <c r="G1639" s="3">
        <v>29.5</v>
      </c>
      <c r="H1639" s="3">
        <v>58.09375</v>
      </c>
      <c r="I1639" s="3">
        <f t="shared" si="70"/>
        <v>36.09375</v>
      </c>
      <c r="J1639" s="2" t="s">
        <v>13</v>
      </c>
      <c r="K1639" s="6" t="s">
        <v>121</v>
      </c>
      <c r="L1639" s="6" t="s">
        <v>134</v>
      </c>
      <c r="M1639" s="6" t="s">
        <v>134</v>
      </c>
      <c r="N1639" s="3"/>
      <c r="O1639" s="3"/>
    </row>
    <row r="1640" spans="2:15" x14ac:dyDescent="0.25">
      <c r="B1640" s="6" t="s">
        <v>15</v>
      </c>
      <c r="C1640" s="3">
        <v>95.1875</v>
      </c>
      <c r="D1640" s="3">
        <v>5.09375</v>
      </c>
      <c r="E1640" s="3">
        <v>44.5</v>
      </c>
      <c r="F1640" s="3">
        <v>11</v>
      </c>
      <c r="G1640" s="3">
        <v>29.5</v>
      </c>
      <c r="H1640" s="3">
        <v>59.09375</v>
      </c>
      <c r="I1640" s="3">
        <f t="shared" si="70"/>
        <v>36.09375</v>
      </c>
      <c r="J1640" s="2" t="s">
        <v>13</v>
      </c>
      <c r="K1640" s="6" t="s">
        <v>121</v>
      </c>
      <c r="L1640" s="6" t="s">
        <v>134</v>
      </c>
      <c r="M1640" s="6" t="s">
        <v>134</v>
      </c>
      <c r="N1640" s="3"/>
      <c r="O1640" s="3"/>
    </row>
    <row r="1641" spans="2:15" x14ac:dyDescent="0.25">
      <c r="B1641" s="6" t="s">
        <v>15</v>
      </c>
      <c r="C1641" s="3">
        <v>96.1875</v>
      </c>
      <c r="D1641" s="3">
        <v>5.09375</v>
      </c>
      <c r="E1641" s="3">
        <v>45.5</v>
      </c>
      <c r="F1641" s="3">
        <v>11</v>
      </c>
      <c r="G1641" s="3">
        <v>29.5</v>
      </c>
      <c r="H1641" s="3">
        <v>60.09375</v>
      </c>
      <c r="I1641" s="3">
        <f t="shared" si="70"/>
        <v>36.09375</v>
      </c>
      <c r="J1641" s="2" t="s">
        <v>13</v>
      </c>
      <c r="K1641" s="6" t="s">
        <v>121</v>
      </c>
      <c r="L1641" s="6" t="s">
        <v>134</v>
      </c>
      <c r="M1641" s="6" t="s">
        <v>134</v>
      </c>
      <c r="N1641" s="3"/>
      <c r="O1641" s="3"/>
    </row>
    <row r="1642" spans="2:15" x14ac:dyDescent="0.25">
      <c r="B1642" s="6" t="s">
        <v>15</v>
      </c>
      <c r="C1642" s="3">
        <v>97.1875</v>
      </c>
      <c r="D1642" s="3">
        <v>5.09375</v>
      </c>
      <c r="E1642" s="3">
        <v>46.5</v>
      </c>
      <c r="F1642" s="3">
        <v>11</v>
      </c>
      <c r="G1642" s="3">
        <v>29.5</v>
      </c>
      <c r="H1642" s="3">
        <v>61.09375</v>
      </c>
      <c r="I1642" s="3">
        <f t="shared" si="70"/>
        <v>36.09375</v>
      </c>
      <c r="J1642" s="2" t="s">
        <v>13</v>
      </c>
      <c r="K1642" s="6" t="s">
        <v>121</v>
      </c>
      <c r="L1642" s="6" t="s">
        <v>134</v>
      </c>
      <c r="M1642" s="6" t="s">
        <v>134</v>
      </c>
      <c r="N1642" s="3"/>
      <c r="O1642" s="3"/>
    </row>
    <row r="1643" spans="2:15" x14ac:dyDescent="0.25">
      <c r="B1643" s="6" t="s">
        <v>15</v>
      </c>
      <c r="C1643" s="3">
        <v>98.1875</v>
      </c>
      <c r="D1643" s="3">
        <v>5.09375</v>
      </c>
      <c r="E1643" s="3">
        <v>47.5</v>
      </c>
      <c r="F1643" s="3">
        <v>11</v>
      </c>
      <c r="G1643" s="3">
        <v>29.5</v>
      </c>
      <c r="H1643" s="3">
        <v>62.09375</v>
      </c>
      <c r="I1643" s="3">
        <f t="shared" si="70"/>
        <v>36.09375</v>
      </c>
      <c r="J1643" s="2" t="s">
        <v>13</v>
      </c>
      <c r="K1643" s="6" t="s">
        <v>121</v>
      </c>
      <c r="L1643" s="6" t="s">
        <v>134</v>
      </c>
      <c r="M1643" s="6" t="s">
        <v>134</v>
      </c>
      <c r="N1643" s="3"/>
      <c r="O1643" s="3"/>
    </row>
    <row r="1644" spans="2:15" x14ac:dyDescent="0.25">
      <c r="B1644" s="6" t="s">
        <v>15</v>
      </c>
      <c r="C1644" s="3">
        <v>99.1875</v>
      </c>
      <c r="D1644" s="3">
        <v>5.09375</v>
      </c>
      <c r="E1644" s="3">
        <v>48.5</v>
      </c>
      <c r="F1644" s="3">
        <v>11</v>
      </c>
      <c r="G1644" s="3">
        <v>29.5</v>
      </c>
      <c r="H1644" s="3">
        <v>63.09375</v>
      </c>
      <c r="I1644" s="3">
        <f t="shared" si="70"/>
        <v>36.09375</v>
      </c>
      <c r="J1644" s="2" t="s">
        <v>13</v>
      </c>
      <c r="K1644" s="6" t="s">
        <v>121</v>
      </c>
      <c r="L1644" s="6" t="s">
        <v>134</v>
      </c>
      <c r="M1644" s="6" t="s">
        <v>134</v>
      </c>
      <c r="N1644" s="3"/>
      <c r="O1644" s="3"/>
    </row>
    <row r="1645" spans="2:15" x14ac:dyDescent="0.25">
      <c r="B1645" s="6" t="s">
        <v>15</v>
      </c>
      <c r="C1645" s="3">
        <v>100.1875</v>
      </c>
      <c r="D1645" s="3">
        <v>5.09375</v>
      </c>
      <c r="E1645" s="3">
        <v>49.5</v>
      </c>
      <c r="F1645" s="3">
        <v>11</v>
      </c>
      <c r="G1645" s="3">
        <v>29.5</v>
      </c>
      <c r="H1645" s="3">
        <v>64.09375</v>
      </c>
      <c r="I1645" s="3">
        <f t="shared" si="70"/>
        <v>36.09375</v>
      </c>
      <c r="J1645" s="2" t="s">
        <v>13</v>
      </c>
      <c r="K1645" s="6" t="s">
        <v>121</v>
      </c>
      <c r="L1645" s="6" t="s">
        <v>134</v>
      </c>
      <c r="M1645" s="6" t="s">
        <v>134</v>
      </c>
      <c r="N1645" s="3"/>
      <c r="O1645" s="3"/>
    </row>
    <row r="1646" spans="2:15" x14ac:dyDescent="0.25">
      <c r="B1646" s="6" t="s">
        <v>15</v>
      </c>
      <c r="C1646" s="3">
        <v>101.1875</v>
      </c>
      <c r="D1646" s="3">
        <v>5.09375</v>
      </c>
      <c r="E1646" s="3">
        <v>50.5</v>
      </c>
      <c r="F1646" s="3">
        <v>11</v>
      </c>
      <c r="G1646" s="3">
        <v>29.5</v>
      </c>
      <c r="H1646" s="3">
        <v>65.09375</v>
      </c>
      <c r="I1646" s="3">
        <f t="shared" si="70"/>
        <v>36.09375</v>
      </c>
      <c r="J1646" s="2" t="s">
        <v>13</v>
      </c>
      <c r="K1646" s="6" t="s">
        <v>121</v>
      </c>
      <c r="L1646" s="6" t="s">
        <v>134</v>
      </c>
      <c r="M1646" s="6" t="s">
        <v>134</v>
      </c>
      <c r="N1646" s="3"/>
      <c r="O1646" s="3"/>
    </row>
    <row r="1647" spans="2:15" x14ac:dyDescent="0.25">
      <c r="B1647" s="6" t="s">
        <v>15</v>
      </c>
      <c r="C1647" s="3">
        <v>102.1875</v>
      </c>
      <c r="D1647" s="3">
        <v>5.09375</v>
      </c>
      <c r="E1647" s="3">
        <v>51.5</v>
      </c>
      <c r="F1647" s="3">
        <v>11</v>
      </c>
      <c r="G1647" s="3">
        <v>29.5</v>
      </c>
      <c r="H1647" s="3">
        <v>66.09375</v>
      </c>
      <c r="I1647" s="3">
        <f t="shared" si="70"/>
        <v>36.09375</v>
      </c>
      <c r="J1647" s="2" t="s">
        <v>13</v>
      </c>
      <c r="K1647" s="6" t="s">
        <v>121</v>
      </c>
      <c r="L1647" s="6" t="s">
        <v>134</v>
      </c>
      <c r="M1647" s="6" t="s">
        <v>134</v>
      </c>
      <c r="N1647" s="3"/>
      <c r="O1647" s="3"/>
    </row>
    <row r="1648" spans="2:15" x14ac:dyDescent="0.25">
      <c r="B1648" s="6" t="s">
        <v>15</v>
      </c>
      <c r="C1648" s="3">
        <v>103.1875</v>
      </c>
      <c r="D1648" s="3">
        <v>5.09375</v>
      </c>
      <c r="E1648" s="3">
        <v>52.5</v>
      </c>
      <c r="F1648" s="3">
        <v>11</v>
      </c>
      <c r="G1648" s="3">
        <v>29.5</v>
      </c>
      <c r="H1648" s="3">
        <v>67.09375</v>
      </c>
      <c r="I1648" s="3">
        <f t="shared" si="70"/>
        <v>36.09375</v>
      </c>
      <c r="J1648" s="2" t="s">
        <v>13</v>
      </c>
      <c r="K1648" s="6" t="s">
        <v>121</v>
      </c>
      <c r="L1648" s="6" t="s">
        <v>134</v>
      </c>
      <c r="M1648" s="6" t="s">
        <v>134</v>
      </c>
      <c r="N1648" s="3"/>
      <c r="O1648" s="3"/>
    </row>
    <row r="1649" spans="2:15" x14ac:dyDescent="0.25">
      <c r="B1649" s="6" t="s">
        <v>15</v>
      </c>
      <c r="C1649" s="3">
        <v>104.1875</v>
      </c>
      <c r="D1649" s="3">
        <v>5.09375</v>
      </c>
      <c r="E1649" s="3">
        <v>53.5</v>
      </c>
      <c r="F1649" s="3">
        <v>11</v>
      </c>
      <c r="G1649" s="3">
        <v>29.5</v>
      </c>
      <c r="H1649" s="3">
        <v>68.09375</v>
      </c>
      <c r="I1649" s="3">
        <f t="shared" si="70"/>
        <v>36.09375</v>
      </c>
      <c r="J1649" s="2" t="s">
        <v>13</v>
      </c>
      <c r="K1649" s="6" t="s">
        <v>121</v>
      </c>
      <c r="L1649" s="6" t="s">
        <v>134</v>
      </c>
      <c r="M1649" s="6" t="s">
        <v>134</v>
      </c>
      <c r="N1649" s="3"/>
      <c r="O1649" s="3"/>
    </row>
    <row r="1650" spans="2:15" x14ac:dyDescent="0.25">
      <c r="B1650" s="6" t="s">
        <v>15</v>
      </c>
      <c r="C1650" s="3">
        <v>105.1875</v>
      </c>
      <c r="D1650" s="3">
        <v>5.09375</v>
      </c>
      <c r="E1650" s="3">
        <v>54.5</v>
      </c>
      <c r="F1650" s="3">
        <v>11</v>
      </c>
      <c r="G1650" s="3">
        <v>29.5</v>
      </c>
      <c r="H1650" s="3">
        <v>69.09375</v>
      </c>
      <c r="I1650" s="3">
        <f t="shared" si="70"/>
        <v>36.09375</v>
      </c>
      <c r="J1650" s="2" t="s">
        <v>13</v>
      </c>
      <c r="K1650" s="6" t="s">
        <v>121</v>
      </c>
      <c r="L1650" s="6" t="s">
        <v>134</v>
      </c>
      <c r="M1650" s="6" t="s">
        <v>134</v>
      </c>
      <c r="N1650" s="3"/>
      <c r="O1650" s="3"/>
    </row>
    <row r="1651" spans="2:15" x14ac:dyDescent="0.25">
      <c r="B1651" s="6" t="s">
        <v>15</v>
      </c>
      <c r="C1651" s="3">
        <v>106.1875</v>
      </c>
      <c r="D1651" s="3">
        <v>5.09375</v>
      </c>
      <c r="E1651" s="3">
        <v>55.5</v>
      </c>
      <c r="F1651" s="3">
        <v>11</v>
      </c>
      <c r="G1651" s="3">
        <v>29.5</v>
      </c>
      <c r="H1651" s="3">
        <v>70.09375</v>
      </c>
      <c r="I1651" s="3">
        <f t="shared" si="70"/>
        <v>36.09375</v>
      </c>
      <c r="J1651" s="2" t="s">
        <v>13</v>
      </c>
      <c r="K1651" s="6" t="s">
        <v>121</v>
      </c>
      <c r="L1651" s="6" t="s">
        <v>134</v>
      </c>
      <c r="M1651" s="6" t="s">
        <v>134</v>
      </c>
      <c r="N1651" s="3"/>
      <c r="O1651" s="3"/>
    </row>
    <row r="1652" spans="2:15" x14ac:dyDescent="0.25">
      <c r="B1652" s="6" t="s">
        <v>15</v>
      </c>
      <c r="C1652" s="3">
        <v>107.1875</v>
      </c>
      <c r="D1652" s="3">
        <v>5.09375</v>
      </c>
      <c r="E1652" s="3">
        <v>56.5</v>
      </c>
      <c r="F1652" s="3">
        <v>11</v>
      </c>
      <c r="G1652" s="3">
        <v>29.5</v>
      </c>
      <c r="H1652" s="3">
        <v>71.09375</v>
      </c>
      <c r="I1652" s="3">
        <f t="shared" si="70"/>
        <v>36.09375</v>
      </c>
      <c r="J1652" s="2" t="s">
        <v>13</v>
      </c>
      <c r="K1652" s="6" t="s">
        <v>121</v>
      </c>
      <c r="L1652" s="6" t="s">
        <v>134</v>
      </c>
      <c r="M1652" s="6" t="s">
        <v>134</v>
      </c>
      <c r="N1652" s="3"/>
      <c r="O1652" s="3"/>
    </row>
    <row r="1653" spans="2:15" x14ac:dyDescent="0.25">
      <c r="B1653" s="6" t="s">
        <v>15</v>
      </c>
      <c r="C1653" s="3">
        <v>108.1875</v>
      </c>
      <c r="D1653" s="3">
        <v>5.09375</v>
      </c>
      <c r="E1653" s="3">
        <v>57.5</v>
      </c>
      <c r="F1653" s="3">
        <v>11</v>
      </c>
      <c r="G1653" s="3">
        <v>29.5</v>
      </c>
      <c r="H1653" s="3">
        <v>72.09375</v>
      </c>
      <c r="I1653" s="3">
        <f t="shared" si="70"/>
        <v>36.09375</v>
      </c>
      <c r="J1653" s="2" t="s">
        <v>13</v>
      </c>
      <c r="K1653" s="6" t="s">
        <v>121</v>
      </c>
      <c r="L1653" s="6" t="s">
        <v>134</v>
      </c>
      <c r="M1653" s="6" t="s">
        <v>134</v>
      </c>
      <c r="N1653" s="3"/>
      <c r="O1653" s="3"/>
    </row>
    <row r="1654" spans="2:15" x14ac:dyDescent="0.25">
      <c r="B1654" s="6" t="s">
        <v>15</v>
      </c>
      <c r="C1654" s="3">
        <v>109.1875</v>
      </c>
      <c r="D1654" s="3">
        <v>5.09375</v>
      </c>
      <c r="E1654" s="3">
        <v>58.5</v>
      </c>
      <c r="F1654" s="3">
        <v>11</v>
      </c>
      <c r="G1654" s="3">
        <v>29.5</v>
      </c>
      <c r="H1654" s="3">
        <v>73.09375</v>
      </c>
      <c r="I1654" s="3">
        <f t="shared" si="70"/>
        <v>36.09375</v>
      </c>
      <c r="J1654" s="2" t="s">
        <v>13</v>
      </c>
      <c r="K1654" s="6" t="s">
        <v>121</v>
      </c>
      <c r="L1654" s="6" t="s">
        <v>134</v>
      </c>
      <c r="M1654" s="6" t="s">
        <v>134</v>
      </c>
      <c r="N1654" s="3"/>
      <c r="O1654" s="3"/>
    </row>
    <row r="1655" spans="2:15" x14ac:dyDescent="0.25">
      <c r="B1655" s="6" t="s">
        <v>15</v>
      </c>
      <c r="C1655" s="3">
        <v>110.1875</v>
      </c>
      <c r="D1655" s="3">
        <v>5.09375</v>
      </c>
      <c r="E1655" s="3">
        <v>59.5</v>
      </c>
      <c r="F1655" s="3">
        <v>11</v>
      </c>
      <c r="G1655" s="3">
        <v>29.5</v>
      </c>
      <c r="H1655" s="3">
        <v>74.09375</v>
      </c>
      <c r="I1655" s="3">
        <f t="shared" si="70"/>
        <v>36.09375</v>
      </c>
      <c r="J1655" s="2" t="s">
        <v>13</v>
      </c>
      <c r="K1655" s="6" t="s">
        <v>121</v>
      </c>
      <c r="L1655" s="6" t="s">
        <v>134</v>
      </c>
      <c r="M1655" s="6" t="s">
        <v>134</v>
      </c>
      <c r="N1655" s="3"/>
      <c r="O1655" s="3"/>
    </row>
    <row r="1656" spans="2:15" x14ac:dyDescent="0.25">
      <c r="B1656" s="6" t="s">
        <v>15</v>
      </c>
      <c r="C1656" s="3">
        <v>111.1875</v>
      </c>
      <c r="D1656" s="3">
        <v>5.09375</v>
      </c>
      <c r="E1656" s="3">
        <v>60.5</v>
      </c>
      <c r="F1656" s="3">
        <v>11</v>
      </c>
      <c r="G1656" s="3">
        <v>29.5</v>
      </c>
      <c r="H1656" s="3">
        <v>75.09375</v>
      </c>
      <c r="I1656" s="3">
        <f t="shared" si="70"/>
        <v>36.09375</v>
      </c>
      <c r="J1656" s="2" t="s">
        <v>13</v>
      </c>
      <c r="K1656" s="6" t="s">
        <v>121</v>
      </c>
      <c r="L1656" s="6" t="s">
        <v>134</v>
      </c>
      <c r="M1656" s="6" t="s">
        <v>134</v>
      </c>
      <c r="N1656" s="3"/>
      <c r="O1656" s="3"/>
    </row>
    <row r="1657" spans="2:15" x14ac:dyDescent="0.25">
      <c r="B1657" s="6" t="s">
        <v>15</v>
      </c>
      <c r="C1657" s="3">
        <v>112.1875</v>
      </c>
      <c r="D1657" s="3">
        <v>5.09375</v>
      </c>
      <c r="E1657" s="3">
        <v>61.5</v>
      </c>
      <c r="F1657" s="3">
        <v>11</v>
      </c>
      <c r="G1657" s="3">
        <v>29.5</v>
      </c>
      <c r="H1657" s="3">
        <v>76.09375</v>
      </c>
      <c r="I1657" s="3">
        <f t="shared" si="70"/>
        <v>36.09375</v>
      </c>
      <c r="J1657" s="2" t="s">
        <v>13</v>
      </c>
      <c r="K1657" s="6" t="s">
        <v>121</v>
      </c>
      <c r="L1657" s="6" t="s">
        <v>134</v>
      </c>
      <c r="M1657" s="6" t="s">
        <v>134</v>
      </c>
      <c r="N1657" s="3"/>
      <c r="O1657" s="3"/>
    </row>
    <row r="1658" spans="2:15" x14ac:dyDescent="0.25">
      <c r="B1658" s="6" t="s">
        <v>15</v>
      </c>
      <c r="C1658" s="3">
        <v>113.1875</v>
      </c>
      <c r="D1658" s="3">
        <v>5.09375</v>
      </c>
      <c r="E1658" s="3">
        <v>62.5</v>
      </c>
      <c r="F1658" s="3">
        <v>11</v>
      </c>
      <c r="G1658" s="3">
        <v>29.5</v>
      </c>
      <c r="H1658" s="3">
        <v>77.09375</v>
      </c>
      <c r="I1658" s="3">
        <f t="shared" si="70"/>
        <v>36.09375</v>
      </c>
      <c r="J1658" s="2" t="s">
        <v>13</v>
      </c>
      <c r="K1658" s="6" t="s">
        <v>121</v>
      </c>
      <c r="L1658" s="6" t="s">
        <v>134</v>
      </c>
      <c r="M1658" s="6" t="s">
        <v>134</v>
      </c>
      <c r="N1658" s="3"/>
      <c r="O1658" s="3"/>
    </row>
    <row r="1659" spans="2:15" x14ac:dyDescent="0.25">
      <c r="B1659" s="6" t="s">
        <v>15</v>
      </c>
      <c r="C1659" s="3">
        <v>114.1875</v>
      </c>
      <c r="D1659" s="3">
        <v>5.09375</v>
      </c>
      <c r="E1659" s="3">
        <v>63.5</v>
      </c>
      <c r="F1659" s="3">
        <v>11</v>
      </c>
      <c r="G1659" s="3">
        <v>29.5</v>
      </c>
      <c r="H1659" s="3">
        <v>78.09375</v>
      </c>
      <c r="I1659" s="3">
        <f t="shared" si="70"/>
        <v>36.09375</v>
      </c>
      <c r="J1659" s="2" t="s">
        <v>13</v>
      </c>
      <c r="K1659" s="6" t="s">
        <v>121</v>
      </c>
      <c r="L1659" s="6" t="s">
        <v>134</v>
      </c>
      <c r="M1659" s="6" t="s">
        <v>134</v>
      </c>
      <c r="N1659" s="3"/>
      <c r="O1659" s="3"/>
    </row>
    <row r="1660" spans="2:15" x14ac:dyDescent="0.25">
      <c r="B1660" s="6" t="s">
        <v>15</v>
      </c>
      <c r="C1660" s="3">
        <v>115.1875</v>
      </c>
      <c r="D1660" s="3">
        <v>5.09375</v>
      </c>
      <c r="E1660" s="3">
        <v>64.5</v>
      </c>
      <c r="F1660" s="3">
        <v>11</v>
      </c>
      <c r="G1660" s="3">
        <v>29.5</v>
      </c>
      <c r="H1660" s="3">
        <v>79.09375</v>
      </c>
      <c r="I1660" s="3">
        <f t="shared" si="70"/>
        <v>36.09375</v>
      </c>
      <c r="J1660" s="2" t="s">
        <v>13</v>
      </c>
      <c r="K1660" s="6" t="s">
        <v>121</v>
      </c>
      <c r="L1660" s="6" t="s">
        <v>134</v>
      </c>
      <c r="M1660" s="6" t="s">
        <v>134</v>
      </c>
      <c r="N1660" s="3"/>
      <c r="O1660" s="3"/>
    </row>
    <row r="1661" spans="2:15" x14ac:dyDescent="0.25">
      <c r="B1661" s="6" t="s">
        <v>15</v>
      </c>
      <c r="C1661" s="3">
        <v>116.1875</v>
      </c>
      <c r="D1661" s="3">
        <v>5.09375</v>
      </c>
      <c r="E1661" s="3">
        <v>65.5</v>
      </c>
      <c r="F1661" s="3">
        <v>11</v>
      </c>
      <c r="G1661" s="3">
        <v>29.5</v>
      </c>
      <c r="H1661" s="3">
        <v>80.09375</v>
      </c>
      <c r="I1661" s="3">
        <f t="shared" si="70"/>
        <v>36.09375</v>
      </c>
      <c r="J1661" s="2" t="s">
        <v>13</v>
      </c>
      <c r="K1661" s="6" t="s">
        <v>121</v>
      </c>
      <c r="L1661" s="6" t="s">
        <v>134</v>
      </c>
      <c r="M1661" s="6" t="s">
        <v>134</v>
      </c>
      <c r="N1661" s="3"/>
      <c r="O1661" s="3"/>
    </row>
    <row r="1662" spans="2:15" x14ac:dyDescent="0.25">
      <c r="B1662" s="6" t="s">
        <v>15</v>
      </c>
      <c r="C1662" s="3">
        <v>117.1875</v>
      </c>
      <c r="D1662" s="3">
        <v>5.09375</v>
      </c>
      <c r="E1662" s="3">
        <v>66.5</v>
      </c>
      <c r="F1662" s="3">
        <v>11</v>
      </c>
      <c r="G1662" s="3">
        <v>29.5</v>
      </c>
      <c r="H1662" s="3">
        <v>81.09375</v>
      </c>
      <c r="I1662" s="3">
        <f t="shared" si="70"/>
        <v>36.09375</v>
      </c>
      <c r="J1662" s="2" t="s">
        <v>13</v>
      </c>
      <c r="K1662" s="6" t="s">
        <v>121</v>
      </c>
      <c r="L1662" s="6" t="s">
        <v>134</v>
      </c>
      <c r="M1662" s="6" t="s">
        <v>134</v>
      </c>
      <c r="N1662" s="3"/>
      <c r="O1662" s="3"/>
    </row>
    <row r="1663" spans="2:15" x14ac:dyDescent="0.25">
      <c r="B1663" s="6" t="s">
        <v>15</v>
      </c>
      <c r="C1663" s="3">
        <v>118.1875</v>
      </c>
      <c r="D1663" s="3">
        <v>5.09375</v>
      </c>
      <c r="E1663" s="3">
        <v>67.5</v>
      </c>
      <c r="F1663" s="3">
        <v>11</v>
      </c>
      <c r="G1663" s="3">
        <v>29.5</v>
      </c>
      <c r="H1663" s="3">
        <v>82.09375</v>
      </c>
      <c r="I1663" s="3">
        <f t="shared" si="70"/>
        <v>36.09375</v>
      </c>
      <c r="J1663" s="2" t="s">
        <v>13</v>
      </c>
      <c r="K1663" s="6" t="s">
        <v>121</v>
      </c>
      <c r="L1663" s="6" t="s">
        <v>134</v>
      </c>
      <c r="M1663" s="6" t="s">
        <v>134</v>
      </c>
      <c r="N1663" s="3"/>
      <c r="O1663" s="3"/>
    </row>
    <row r="1664" spans="2:15" x14ac:dyDescent="0.25">
      <c r="B1664" s="6" t="s">
        <v>15</v>
      </c>
      <c r="C1664" s="3">
        <v>119.1875</v>
      </c>
      <c r="D1664" s="3">
        <v>5.09375</v>
      </c>
      <c r="E1664" s="3">
        <v>68.5</v>
      </c>
      <c r="F1664" s="3">
        <v>11</v>
      </c>
      <c r="G1664" s="3">
        <v>29.5</v>
      </c>
      <c r="H1664" s="3">
        <v>83.09375</v>
      </c>
      <c r="I1664" s="3">
        <f t="shared" si="70"/>
        <v>36.09375</v>
      </c>
      <c r="J1664" s="2" t="s">
        <v>13</v>
      </c>
      <c r="K1664" s="6" t="s">
        <v>121</v>
      </c>
      <c r="L1664" s="6" t="s">
        <v>134</v>
      </c>
      <c r="M1664" s="6" t="s">
        <v>134</v>
      </c>
      <c r="N1664" s="3"/>
      <c r="O1664" s="3"/>
    </row>
    <row r="1665" spans="2:15" x14ac:dyDescent="0.25">
      <c r="B1665" s="6" t="s">
        <v>15</v>
      </c>
      <c r="C1665" s="3">
        <v>120.1875</v>
      </c>
      <c r="D1665" s="3">
        <v>5.09375</v>
      </c>
      <c r="E1665" s="3">
        <v>69.5</v>
      </c>
      <c r="F1665" s="3">
        <v>11</v>
      </c>
      <c r="G1665" s="3">
        <v>29.5</v>
      </c>
      <c r="H1665" s="3">
        <v>84.09375</v>
      </c>
      <c r="I1665" s="3">
        <f t="shared" si="70"/>
        <v>36.09375</v>
      </c>
      <c r="J1665" s="2" t="s">
        <v>13</v>
      </c>
      <c r="K1665" s="6" t="s">
        <v>121</v>
      </c>
      <c r="L1665" s="6" t="s">
        <v>134</v>
      </c>
      <c r="M1665" s="6" t="s">
        <v>134</v>
      </c>
      <c r="N1665" s="3"/>
      <c r="O1665" s="3"/>
    </row>
    <row r="1666" spans="2:15" x14ac:dyDescent="0.25">
      <c r="B1666" s="6" t="s">
        <v>130</v>
      </c>
      <c r="C1666" s="3">
        <v>72.1875</v>
      </c>
      <c r="D1666" s="3">
        <v>5.09375</v>
      </c>
      <c r="E1666" s="3">
        <v>21.5</v>
      </c>
      <c r="F1666" s="3">
        <v>11</v>
      </c>
      <c r="G1666" s="3">
        <v>29.5</v>
      </c>
      <c r="H1666" s="3">
        <v>36.09375</v>
      </c>
      <c r="I1666" s="3">
        <f>C1666-H1666</f>
        <v>36.09375</v>
      </c>
      <c r="J1666" s="2" t="s">
        <v>13</v>
      </c>
      <c r="K1666" s="6" t="s">
        <v>123</v>
      </c>
      <c r="L1666" s="6" t="s">
        <v>134</v>
      </c>
      <c r="M1666" s="6" t="s">
        <v>134</v>
      </c>
      <c r="N1666" s="3"/>
      <c r="O1666" s="3"/>
    </row>
    <row r="1667" spans="2:15" x14ac:dyDescent="0.25">
      <c r="B1667" s="6" t="s">
        <v>130</v>
      </c>
      <c r="C1667" s="3">
        <v>73.1875</v>
      </c>
      <c r="D1667" s="3">
        <v>5.09375</v>
      </c>
      <c r="E1667" s="3">
        <v>22.5</v>
      </c>
      <c r="F1667" s="3">
        <v>11</v>
      </c>
      <c r="G1667" s="3">
        <v>29.5</v>
      </c>
      <c r="H1667" s="3">
        <v>37.09375</v>
      </c>
      <c r="I1667" s="3">
        <f t="shared" ref="I1667:I1714" si="71">C1667-H1667</f>
        <v>36.09375</v>
      </c>
      <c r="J1667" s="2" t="s">
        <v>13</v>
      </c>
      <c r="K1667" s="6" t="s">
        <v>123</v>
      </c>
      <c r="L1667" s="6" t="s">
        <v>134</v>
      </c>
      <c r="M1667" s="6" t="s">
        <v>134</v>
      </c>
      <c r="N1667" s="3"/>
      <c r="O1667" s="3"/>
    </row>
    <row r="1668" spans="2:15" x14ac:dyDescent="0.25">
      <c r="B1668" s="6" t="s">
        <v>130</v>
      </c>
      <c r="C1668" s="3">
        <v>74.1875</v>
      </c>
      <c r="D1668" s="3">
        <v>5.09375</v>
      </c>
      <c r="E1668" s="3">
        <v>23.5</v>
      </c>
      <c r="F1668" s="3">
        <v>11</v>
      </c>
      <c r="G1668" s="3">
        <v>29.5</v>
      </c>
      <c r="H1668" s="3">
        <v>38.09375</v>
      </c>
      <c r="I1668" s="3">
        <f t="shared" si="71"/>
        <v>36.09375</v>
      </c>
      <c r="J1668" s="2" t="s">
        <v>13</v>
      </c>
      <c r="K1668" s="6" t="s">
        <v>123</v>
      </c>
      <c r="L1668" s="6" t="s">
        <v>134</v>
      </c>
      <c r="M1668" s="6" t="s">
        <v>134</v>
      </c>
      <c r="N1668" s="3"/>
      <c r="O1668" s="3"/>
    </row>
    <row r="1669" spans="2:15" x14ac:dyDescent="0.25">
      <c r="B1669" s="6" t="s">
        <v>130</v>
      </c>
      <c r="C1669" s="3">
        <v>75.1875</v>
      </c>
      <c r="D1669" s="3">
        <v>5.09375</v>
      </c>
      <c r="E1669" s="3">
        <v>24.5</v>
      </c>
      <c r="F1669" s="3">
        <v>11</v>
      </c>
      <c r="G1669" s="3">
        <v>29.5</v>
      </c>
      <c r="H1669" s="3">
        <v>39.09375</v>
      </c>
      <c r="I1669" s="3">
        <f t="shared" si="71"/>
        <v>36.09375</v>
      </c>
      <c r="J1669" s="2" t="s">
        <v>13</v>
      </c>
      <c r="K1669" s="6" t="s">
        <v>123</v>
      </c>
      <c r="L1669" s="6" t="s">
        <v>134</v>
      </c>
      <c r="M1669" s="6" t="s">
        <v>134</v>
      </c>
      <c r="N1669" s="3"/>
      <c r="O1669" s="3"/>
    </row>
    <row r="1670" spans="2:15" x14ac:dyDescent="0.25">
      <c r="B1670" s="6" t="s">
        <v>130</v>
      </c>
      <c r="C1670" s="3">
        <v>76.1875</v>
      </c>
      <c r="D1670" s="3">
        <v>5.09375</v>
      </c>
      <c r="E1670" s="3">
        <v>25.5</v>
      </c>
      <c r="F1670" s="3">
        <v>11</v>
      </c>
      <c r="G1670" s="3">
        <v>29.5</v>
      </c>
      <c r="H1670" s="3">
        <v>40.09375</v>
      </c>
      <c r="I1670" s="3">
        <f t="shared" si="71"/>
        <v>36.09375</v>
      </c>
      <c r="J1670" s="2" t="s">
        <v>13</v>
      </c>
      <c r="K1670" s="6" t="s">
        <v>123</v>
      </c>
      <c r="L1670" s="6" t="s">
        <v>134</v>
      </c>
      <c r="M1670" s="6" t="s">
        <v>134</v>
      </c>
      <c r="N1670" s="3"/>
      <c r="O1670" s="3"/>
    </row>
    <row r="1671" spans="2:15" x14ac:dyDescent="0.25">
      <c r="B1671" s="6" t="s">
        <v>130</v>
      </c>
      <c r="C1671" s="3">
        <v>77.1875</v>
      </c>
      <c r="D1671" s="3">
        <v>5.09375</v>
      </c>
      <c r="E1671" s="3">
        <v>26.5</v>
      </c>
      <c r="F1671" s="3">
        <v>11</v>
      </c>
      <c r="G1671" s="3">
        <v>29.5</v>
      </c>
      <c r="H1671" s="3">
        <v>41.09375</v>
      </c>
      <c r="I1671" s="3">
        <f t="shared" si="71"/>
        <v>36.09375</v>
      </c>
      <c r="J1671" s="2" t="s">
        <v>13</v>
      </c>
      <c r="K1671" s="6" t="s">
        <v>123</v>
      </c>
      <c r="L1671" s="6" t="s">
        <v>134</v>
      </c>
      <c r="M1671" s="6" t="s">
        <v>134</v>
      </c>
      <c r="N1671" s="3"/>
      <c r="O1671" s="3"/>
    </row>
    <row r="1672" spans="2:15" x14ac:dyDescent="0.25">
      <c r="B1672" s="6" t="s">
        <v>130</v>
      </c>
      <c r="C1672" s="3">
        <v>78.1875</v>
      </c>
      <c r="D1672" s="3">
        <v>5.09375</v>
      </c>
      <c r="E1672" s="3">
        <v>27.5</v>
      </c>
      <c r="F1672" s="3">
        <v>11</v>
      </c>
      <c r="G1672" s="3">
        <v>29.5</v>
      </c>
      <c r="H1672" s="3">
        <v>42.09375</v>
      </c>
      <c r="I1672" s="3">
        <f t="shared" si="71"/>
        <v>36.09375</v>
      </c>
      <c r="J1672" s="2" t="s">
        <v>13</v>
      </c>
      <c r="K1672" s="6" t="s">
        <v>123</v>
      </c>
      <c r="L1672" s="6" t="s">
        <v>134</v>
      </c>
      <c r="M1672" s="6" t="s">
        <v>134</v>
      </c>
      <c r="N1672" s="3"/>
      <c r="O1672" s="3"/>
    </row>
    <row r="1673" spans="2:15" x14ac:dyDescent="0.25">
      <c r="B1673" s="6" t="s">
        <v>130</v>
      </c>
      <c r="C1673" s="3">
        <v>79.1875</v>
      </c>
      <c r="D1673" s="3">
        <v>5.09375</v>
      </c>
      <c r="E1673" s="3">
        <v>28.5</v>
      </c>
      <c r="F1673" s="3">
        <v>11</v>
      </c>
      <c r="G1673" s="3">
        <v>29.5</v>
      </c>
      <c r="H1673" s="3">
        <v>43.09375</v>
      </c>
      <c r="I1673" s="3">
        <f t="shared" si="71"/>
        <v>36.09375</v>
      </c>
      <c r="J1673" s="2" t="s">
        <v>13</v>
      </c>
      <c r="K1673" s="6" t="s">
        <v>123</v>
      </c>
      <c r="L1673" s="6" t="s">
        <v>134</v>
      </c>
      <c r="M1673" s="6" t="s">
        <v>134</v>
      </c>
      <c r="N1673" s="3"/>
      <c r="O1673" s="3"/>
    </row>
    <row r="1674" spans="2:15" x14ac:dyDescent="0.25">
      <c r="B1674" s="6" t="s">
        <v>130</v>
      </c>
      <c r="C1674" s="3">
        <v>80.1875</v>
      </c>
      <c r="D1674" s="3">
        <v>5.09375</v>
      </c>
      <c r="E1674" s="3">
        <v>29.5</v>
      </c>
      <c r="F1674" s="3">
        <v>11</v>
      </c>
      <c r="G1674" s="3">
        <v>29.5</v>
      </c>
      <c r="H1674" s="3">
        <v>44.09375</v>
      </c>
      <c r="I1674" s="3">
        <f t="shared" si="71"/>
        <v>36.09375</v>
      </c>
      <c r="J1674" s="2" t="s">
        <v>13</v>
      </c>
      <c r="K1674" s="6" t="s">
        <v>123</v>
      </c>
      <c r="L1674" s="6" t="s">
        <v>134</v>
      </c>
      <c r="M1674" s="6" t="s">
        <v>134</v>
      </c>
      <c r="N1674" s="3"/>
      <c r="O1674" s="3"/>
    </row>
    <row r="1675" spans="2:15" x14ac:dyDescent="0.25">
      <c r="B1675" s="6" t="s">
        <v>130</v>
      </c>
      <c r="C1675" s="3">
        <v>81.1875</v>
      </c>
      <c r="D1675" s="3">
        <v>5.09375</v>
      </c>
      <c r="E1675" s="3">
        <v>30.5</v>
      </c>
      <c r="F1675" s="3">
        <v>11</v>
      </c>
      <c r="G1675" s="3">
        <v>29.5</v>
      </c>
      <c r="H1675" s="3">
        <v>45.09375</v>
      </c>
      <c r="I1675" s="3">
        <f t="shared" si="71"/>
        <v>36.09375</v>
      </c>
      <c r="J1675" s="2" t="s">
        <v>13</v>
      </c>
      <c r="K1675" s="6" t="s">
        <v>123</v>
      </c>
      <c r="L1675" s="6" t="s">
        <v>134</v>
      </c>
      <c r="M1675" s="6" t="s">
        <v>134</v>
      </c>
      <c r="N1675" s="3"/>
      <c r="O1675" s="3"/>
    </row>
    <row r="1676" spans="2:15" x14ac:dyDescent="0.25">
      <c r="B1676" s="6" t="s">
        <v>130</v>
      </c>
      <c r="C1676" s="3">
        <v>82.1875</v>
      </c>
      <c r="D1676" s="3">
        <v>5.09375</v>
      </c>
      <c r="E1676" s="3">
        <v>31.5</v>
      </c>
      <c r="F1676" s="3">
        <v>11</v>
      </c>
      <c r="G1676" s="3">
        <v>29.5</v>
      </c>
      <c r="H1676" s="3">
        <v>46.09375</v>
      </c>
      <c r="I1676" s="3">
        <f t="shared" si="71"/>
        <v>36.09375</v>
      </c>
      <c r="J1676" s="2" t="s">
        <v>13</v>
      </c>
      <c r="K1676" s="6" t="s">
        <v>123</v>
      </c>
      <c r="L1676" s="6" t="s">
        <v>134</v>
      </c>
      <c r="M1676" s="6" t="s">
        <v>134</v>
      </c>
      <c r="N1676" s="3"/>
      <c r="O1676" s="3"/>
    </row>
    <row r="1677" spans="2:15" x14ac:dyDescent="0.25">
      <c r="B1677" s="6" t="s">
        <v>130</v>
      </c>
      <c r="C1677" s="3">
        <v>83.1875</v>
      </c>
      <c r="D1677" s="3">
        <v>5.09375</v>
      </c>
      <c r="E1677" s="3">
        <v>32.5</v>
      </c>
      <c r="F1677" s="3">
        <v>11</v>
      </c>
      <c r="G1677" s="3">
        <v>29.5</v>
      </c>
      <c r="H1677" s="3">
        <v>47.09375</v>
      </c>
      <c r="I1677" s="3">
        <f t="shared" si="71"/>
        <v>36.09375</v>
      </c>
      <c r="J1677" s="2" t="s">
        <v>13</v>
      </c>
      <c r="K1677" s="6" t="s">
        <v>123</v>
      </c>
      <c r="L1677" s="6" t="s">
        <v>134</v>
      </c>
      <c r="M1677" s="6" t="s">
        <v>134</v>
      </c>
      <c r="N1677" s="3"/>
      <c r="O1677" s="3"/>
    </row>
    <row r="1678" spans="2:15" x14ac:dyDescent="0.25">
      <c r="B1678" s="6" t="s">
        <v>130</v>
      </c>
      <c r="C1678" s="3">
        <v>84.1875</v>
      </c>
      <c r="D1678" s="3">
        <v>5.09375</v>
      </c>
      <c r="E1678" s="3">
        <v>33.5</v>
      </c>
      <c r="F1678" s="3">
        <v>11</v>
      </c>
      <c r="G1678" s="3">
        <v>29.5</v>
      </c>
      <c r="H1678" s="3">
        <v>48.09375</v>
      </c>
      <c r="I1678" s="3">
        <f t="shared" si="71"/>
        <v>36.09375</v>
      </c>
      <c r="J1678" s="2" t="s">
        <v>13</v>
      </c>
      <c r="K1678" s="6" t="s">
        <v>123</v>
      </c>
      <c r="L1678" s="6" t="s">
        <v>134</v>
      </c>
      <c r="M1678" s="6" t="s">
        <v>134</v>
      </c>
      <c r="N1678" s="3"/>
      <c r="O1678" s="3"/>
    </row>
    <row r="1679" spans="2:15" x14ac:dyDescent="0.25">
      <c r="B1679" s="6" t="s">
        <v>130</v>
      </c>
      <c r="C1679" s="3">
        <v>85.1875</v>
      </c>
      <c r="D1679" s="3">
        <v>5.09375</v>
      </c>
      <c r="E1679" s="3">
        <v>34.5</v>
      </c>
      <c r="F1679" s="3">
        <v>11</v>
      </c>
      <c r="G1679" s="3">
        <v>29.5</v>
      </c>
      <c r="H1679" s="3">
        <v>49.09375</v>
      </c>
      <c r="I1679" s="3">
        <f t="shared" si="71"/>
        <v>36.09375</v>
      </c>
      <c r="J1679" s="2" t="s">
        <v>13</v>
      </c>
      <c r="K1679" s="6" t="s">
        <v>123</v>
      </c>
      <c r="L1679" s="6" t="s">
        <v>134</v>
      </c>
      <c r="M1679" s="6" t="s">
        <v>134</v>
      </c>
      <c r="N1679" s="3"/>
      <c r="O1679" s="3"/>
    </row>
    <row r="1680" spans="2:15" x14ac:dyDescent="0.25">
      <c r="B1680" s="6" t="s">
        <v>130</v>
      </c>
      <c r="C1680" s="3">
        <v>86.1875</v>
      </c>
      <c r="D1680" s="3">
        <v>5.09375</v>
      </c>
      <c r="E1680" s="3">
        <v>35.5</v>
      </c>
      <c r="F1680" s="3">
        <v>11</v>
      </c>
      <c r="G1680" s="3">
        <v>29.5</v>
      </c>
      <c r="H1680" s="3">
        <v>50.09375</v>
      </c>
      <c r="I1680" s="3">
        <f t="shared" si="71"/>
        <v>36.09375</v>
      </c>
      <c r="J1680" s="2" t="s">
        <v>13</v>
      </c>
      <c r="K1680" s="6" t="s">
        <v>123</v>
      </c>
      <c r="L1680" s="6" t="s">
        <v>134</v>
      </c>
      <c r="M1680" s="6" t="s">
        <v>134</v>
      </c>
      <c r="N1680" s="3"/>
      <c r="O1680" s="3"/>
    </row>
    <row r="1681" spans="2:15" x14ac:dyDescent="0.25">
      <c r="B1681" s="6" t="s">
        <v>130</v>
      </c>
      <c r="C1681" s="3">
        <v>87.1875</v>
      </c>
      <c r="D1681" s="3">
        <v>5.09375</v>
      </c>
      <c r="E1681" s="3">
        <v>36.5</v>
      </c>
      <c r="F1681" s="3">
        <v>11</v>
      </c>
      <c r="G1681" s="3">
        <v>29.5</v>
      </c>
      <c r="H1681" s="3">
        <v>51.09375</v>
      </c>
      <c r="I1681" s="3">
        <f t="shared" si="71"/>
        <v>36.09375</v>
      </c>
      <c r="J1681" s="2" t="s">
        <v>13</v>
      </c>
      <c r="K1681" s="6" t="s">
        <v>123</v>
      </c>
      <c r="L1681" s="6" t="s">
        <v>134</v>
      </c>
      <c r="M1681" s="6" t="s">
        <v>134</v>
      </c>
      <c r="N1681" s="3"/>
      <c r="O1681" s="3"/>
    </row>
    <row r="1682" spans="2:15" x14ac:dyDescent="0.25">
      <c r="B1682" s="6" t="s">
        <v>130</v>
      </c>
      <c r="C1682" s="3">
        <v>88.1875</v>
      </c>
      <c r="D1682" s="3">
        <v>5.09375</v>
      </c>
      <c r="E1682" s="3">
        <v>37.5</v>
      </c>
      <c r="F1682" s="3">
        <v>11</v>
      </c>
      <c r="G1682" s="3">
        <v>29.5</v>
      </c>
      <c r="H1682" s="3">
        <v>52.09375</v>
      </c>
      <c r="I1682" s="3">
        <f t="shared" si="71"/>
        <v>36.09375</v>
      </c>
      <c r="J1682" s="2" t="s">
        <v>13</v>
      </c>
      <c r="K1682" s="6" t="s">
        <v>123</v>
      </c>
      <c r="L1682" s="6" t="s">
        <v>134</v>
      </c>
      <c r="M1682" s="6" t="s">
        <v>134</v>
      </c>
      <c r="N1682" s="3"/>
      <c r="O1682" s="3"/>
    </row>
    <row r="1683" spans="2:15" x14ac:dyDescent="0.25">
      <c r="B1683" s="6" t="s">
        <v>130</v>
      </c>
      <c r="C1683" s="3">
        <v>89.1875</v>
      </c>
      <c r="D1683" s="3">
        <v>5.09375</v>
      </c>
      <c r="E1683" s="3">
        <v>38.5</v>
      </c>
      <c r="F1683" s="3">
        <v>11</v>
      </c>
      <c r="G1683" s="3">
        <v>29.5</v>
      </c>
      <c r="H1683" s="3">
        <v>53.09375</v>
      </c>
      <c r="I1683" s="3">
        <f t="shared" si="71"/>
        <v>36.09375</v>
      </c>
      <c r="J1683" s="2" t="s">
        <v>13</v>
      </c>
      <c r="K1683" s="6" t="s">
        <v>123</v>
      </c>
      <c r="L1683" s="6" t="s">
        <v>134</v>
      </c>
      <c r="M1683" s="6" t="s">
        <v>134</v>
      </c>
      <c r="N1683" s="3"/>
      <c r="O1683" s="3"/>
    </row>
    <row r="1684" spans="2:15" x14ac:dyDescent="0.25">
      <c r="B1684" s="6" t="s">
        <v>130</v>
      </c>
      <c r="C1684" s="3">
        <v>90.1875</v>
      </c>
      <c r="D1684" s="3">
        <v>5.09375</v>
      </c>
      <c r="E1684" s="3">
        <v>39.5</v>
      </c>
      <c r="F1684" s="3">
        <v>11</v>
      </c>
      <c r="G1684" s="3">
        <v>29.5</v>
      </c>
      <c r="H1684" s="3">
        <v>54.09375</v>
      </c>
      <c r="I1684" s="3">
        <f t="shared" si="71"/>
        <v>36.09375</v>
      </c>
      <c r="J1684" s="2" t="s">
        <v>13</v>
      </c>
      <c r="K1684" s="6" t="s">
        <v>123</v>
      </c>
      <c r="L1684" s="6" t="s">
        <v>134</v>
      </c>
      <c r="M1684" s="6" t="s">
        <v>134</v>
      </c>
      <c r="N1684" s="3"/>
      <c r="O1684" s="3"/>
    </row>
    <row r="1685" spans="2:15" x14ac:dyDescent="0.25">
      <c r="B1685" s="6" t="s">
        <v>130</v>
      </c>
      <c r="C1685" s="3">
        <v>91.1875</v>
      </c>
      <c r="D1685" s="3">
        <v>5.09375</v>
      </c>
      <c r="E1685" s="3">
        <v>40.5</v>
      </c>
      <c r="F1685" s="3">
        <v>11</v>
      </c>
      <c r="G1685" s="3">
        <v>29.5</v>
      </c>
      <c r="H1685" s="3">
        <v>55.09375</v>
      </c>
      <c r="I1685" s="3">
        <f t="shared" si="71"/>
        <v>36.09375</v>
      </c>
      <c r="J1685" s="2" t="s">
        <v>13</v>
      </c>
      <c r="K1685" s="6" t="s">
        <v>123</v>
      </c>
      <c r="L1685" s="6" t="s">
        <v>134</v>
      </c>
      <c r="M1685" s="6" t="s">
        <v>134</v>
      </c>
      <c r="N1685" s="3"/>
      <c r="O1685" s="3"/>
    </row>
    <row r="1686" spans="2:15" x14ac:dyDescent="0.25">
      <c r="B1686" s="6" t="s">
        <v>130</v>
      </c>
      <c r="C1686" s="3">
        <v>92.1875</v>
      </c>
      <c r="D1686" s="3">
        <v>5.09375</v>
      </c>
      <c r="E1686" s="3">
        <v>41.5</v>
      </c>
      <c r="F1686" s="3">
        <v>11</v>
      </c>
      <c r="G1686" s="3">
        <v>29.5</v>
      </c>
      <c r="H1686" s="3">
        <v>56.09375</v>
      </c>
      <c r="I1686" s="3">
        <f t="shared" si="71"/>
        <v>36.09375</v>
      </c>
      <c r="J1686" s="2" t="s">
        <v>13</v>
      </c>
      <c r="K1686" s="6" t="s">
        <v>123</v>
      </c>
      <c r="L1686" s="6" t="s">
        <v>134</v>
      </c>
      <c r="M1686" s="6" t="s">
        <v>134</v>
      </c>
      <c r="N1686" s="3"/>
      <c r="O1686" s="3"/>
    </row>
    <row r="1687" spans="2:15" x14ac:dyDescent="0.25">
      <c r="B1687" s="6" t="s">
        <v>130</v>
      </c>
      <c r="C1687" s="3">
        <v>93.1875</v>
      </c>
      <c r="D1687" s="3">
        <v>5.09375</v>
      </c>
      <c r="E1687" s="3">
        <v>42.5</v>
      </c>
      <c r="F1687" s="3">
        <v>11</v>
      </c>
      <c r="G1687" s="3">
        <v>29.5</v>
      </c>
      <c r="H1687" s="3">
        <v>57.09375</v>
      </c>
      <c r="I1687" s="3">
        <f t="shared" si="71"/>
        <v>36.09375</v>
      </c>
      <c r="J1687" s="2" t="s">
        <v>13</v>
      </c>
      <c r="K1687" s="6" t="s">
        <v>123</v>
      </c>
      <c r="L1687" s="6" t="s">
        <v>134</v>
      </c>
      <c r="M1687" s="6" t="s">
        <v>134</v>
      </c>
      <c r="N1687" s="3"/>
      <c r="O1687" s="3"/>
    </row>
    <row r="1688" spans="2:15" x14ac:dyDescent="0.25">
      <c r="B1688" s="6" t="s">
        <v>130</v>
      </c>
      <c r="C1688" s="3">
        <v>94.1875</v>
      </c>
      <c r="D1688" s="3">
        <v>5.09375</v>
      </c>
      <c r="E1688" s="3">
        <v>43.5</v>
      </c>
      <c r="F1688" s="3">
        <v>11</v>
      </c>
      <c r="G1688" s="3">
        <v>29.5</v>
      </c>
      <c r="H1688" s="3">
        <v>58.09375</v>
      </c>
      <c r="I1688" s="3">
        <f t="shared" si="71"/>
        <v>36.09375</v>
      </c>
      <c r="J1688" s="2" t="s">
        <v>13</v>
      </c>
      <c r="K1688" s="6" t="s">
        <v>123</v>
      </c>
      <c r="L1688" s="6" t="s">
        <v>134</v>
      </c>
      <c r="M1688" s="6" t="s">
        <v>134</v>
      </c>
      <c r="N1688" s="3"/>
      <c r="O1688" s="3"/>
    </row>
    <row r="1689" spans="2:15" x14ac:dyDescent="0.25">
      <c r="B1689" s="6" t="s">
        <v>130</v>
      </c>
      <c r="C1689" s="3">
        <v>95.1875</v>
      </c>
      <c r="D1689" s="3">
        <v>5.09375</v>
      </c>
      <c r="E1689" s="3">
        <v>44.5</v>
      </c>
      <c r="F1689" s="3">
        <v>11</v>
      </c>
      <c r="G1689" s="3">
        <v>29.5</v>
      </c>
      <c r="H1689" s="3">
        <v>59.09375</v>
      </c>
      <c r="I1689" s="3">
        <f t="shared" si="71"/>
        <v>36.09375</v>
      </c>
      <c r="J1689" s="2" t="s">
        <v>13</v>
      </c>
      <c r="K1689" s="6" t="s">
        <v>123</v>
      </c>
      <c r="L1689" s="6" t="s">
        <v>134</v>
      </c>
      <c r="M1689" s="6" t="s">
        <v>134</v>
      </c>
      <c r="N1689" s="3"/>
      <c r="O1689" s="3"/>
    </row>
    <row r="1690" spans="2:15" x14ac:dyDescent="0.25">
      <c r="B1690" s="6" t="s">
        <v>130</v>
      </c>
      <c r="C1690" s="3">
        <v>96.1875</v>
      </c>
      <c r="D1690" s="3">
        <v>5.09375</v>
      </c>
      <c r="E1690" s="3">
        <v>45.5</v>
      </c>
      <c r="F1690" s="3">
        <v>11</v>
      </c>
      <c r="G1690" s="3">
        <v>29.5</v>
      </c>
      <c r="H1690" s="3">
        <v>60.09375</v>
      </c>
      <c r="I1690" s="3">
        <f t="shared" si="71"/>
        <v>36.09375</v>
      </c>
      <c r="J1690" s="2" t="s">
        <v>13</v>
      </c>
      <c r="K1690" s="6" t="s">
        <v>123</v>
      </c>
      <c r="L1690" s="6" t="s">
        <v>134</v>
      </c>
      <c r="M1690" s="6" t="s">
        <v>134</v>
      </c>
      <c r="N1690" s="3"/>
      <c r="O1690" s="3"/>
    </row>
    <row r="1691" spans="2:15" x14ac:dyDescent="0.25">
      <c r="B1691" s="6" t="s">
        <v>130</v>
      </c>
      <c r="C1691" s="3">
        <v>97.1875</v>
      </c>
      <c r="D1691" s="3">
        <v>5.09375</v>
      </c>
      <c r="E1691" s="3">
        <v>46.5</v>
      </c>
      <c r="F1691" s="3">
        <v>11</v>
      </c>
      <c r="G1691" s="3">
        <v>29.5</v>
      </c>
      <c r="H1691" s="3">
        <v>61.09375</v>
      </c>
      <c r="I1691" s="3">
        <f t="shared" si="71"/>
        <v>36.09375</v>
      </c>
      <c r="J1691" s="2" t="s">
        <v>13</v>
      </c>
      <c r="K1691" s="6" t="s">
        <v>123</v>
      </c>
      <c r="L1691" s="6" t="s">
        <v>134</v>
      </c>
      <c r="M1691" s="6" t="s">
        <v>134</v>
      </c>
      <c r="N1691" s="3"/>
      <c r="O1691" s="3"/>
    </row>
    <row r="1692" spans="2:15" x14ac:dyDescent="0.25">
      <c r="B1692" s="6" t="s">
        <v>130</v>
      </c>
      <c r="C1692" s="3">
        <v>98.1875</v>
      </c>
      <c r="D1692" s="3">
        <v>5.09375</v>
      </c>
      <c r="E1692" s="3">
        <v>47.5</v>
      </c>
      <c r="F1692" s="3">
        <v>11</v>
      </c>
      <c r="G1692" s="3">
        <v>29.5</v>
      </c>
      <c r="H1692" s="3">
        <v>62.09375</v>
      </c>
      <c r="I1692" s="3">
        <f t="shared" si="71"/>
        <v>36.09375</v>
      </c>
      <c r="J1692" s="2" t="s">
        <v>13</v>
      </c>
      <c r="K1692" s="6" t="s">
        <v>123</v>
      </c>
      <c r="L1692" s="6" t="s">
        <v>134</v>
      </c>
      <c r="M1692" s="6" t="s">
        <v>134</v>
      </c>
      <c r="N1692" s="3"/>
      <c r="O1692" s="3"/>
    </row>
    <row r="1693" spans="2:15" x14ac:dyDescent="0.25">
      <c r="B1693" s="6" t="s">
        <v>130</v>
      </c>
      <c r="C1693" s="3">
        <v>99.1875</v>
      </c>
      <c r="D1693" s="3">
        <v>5.09375</v>
      </c>
      <c r="E1693" s="3">
        <v>48.5</v>
      </c>
      <c r="F1693" s="3">
        <v>11</v>
      </c>
      <c r="G1693" s="3">
        <v>29.5</v>
      </c>
      <c r="H1693" s="3">
        <v>63.09375</v>
      </c>
      <c r="I1693" s="3">
        <f t="shared" si="71"/>
        <v>36.09375</v>
      </c>
      <c r="J1693" s="2" t="s">
        <v>13</v>
      </c>
      <c r="K1693" s="6" t="s">
        <v>123</v>
      </c>
      <c r="L1693" s="6" t="s">
        <v>134</v>
      </c>
      <c r="M1693" s="6" t="s">
        <v>134</v>
      </c>
      <c r="N1693" s="3"/>
      <c r="O1693" s="3"/>
    </row>
    <row r="1694" spans="2:15" x14ac:dyDescent="0.25">
      <c r="B1694" s="6" t="s">
        <v>130</v>
      </c>
      <c r="C1694" s="3">
        <v>100.1875</v>
      </c>
      <c r="D1694" s="3">
        <v>5.09375</v>
      </c>
      <c r="E1694" s="3">
        <v>49.5</v>
      </c>
      <c r="F1694" s="3">
        <v>11</v>
      </c>
      <c r="G1694" s="3">
        <v>29.5</v>
      </c>
      <c r="H1694" s="3">
        <v>64.09375</v>
      </c>
      <c r="I1694" s="3">
        <f t="shared" si="71"/>
        <v>36.09375</v>
      </c>
      <c r="J1694" s="2" t="s">
        <v>13</v>
      </c>
      <c r="K1694" s="6" t="s">
        <v>123</v>
      </c>
      <c r="L1694" s="6" t="s">
        <v>134</v>
      </c>
      <c r="M1694" s="6" t="s">
        <v>134</v>
      </c>
      <c r="N1694" s="3"/>
      <c r="O1694" s="3"/>
    </row>
    <row r="1695" spans="2:15" x14ac:dyDescent="0.25">
      <c r="B1695" s="6" t="s">
        <v>130</v>
      </c>
      <c r="C1695" s="3">
        <v>101.1875</v>
      </c>
      <c r="D1695" s="3">
        <v>5.09375</v>
      </c>
      <c r="E1695" s="3">
        <v>50.5</v>
      </c>
      <c r="F1695" s="3">
        <v>11</v>
      </c>
      <c r="G1695" s="3">
        <v>29.5</v>
      </c>
      <c r="H1695" s="3">
        <v>65.09375</v>
      </c>
      <c r="I1695" s="3">
        <f t="shared" si="71"/>
        <v>36.09375</v>
      </c>
      <c r="J1695" s="2" t="s">
        <v>13</v>
      </c>
      <c r="K1695" s="6" t="s">
        <v>123</v>
      </c>
      <c r="L1695" s="6" t="s">
        <v>134</v>
      </c>
      <c r="M1695" s="6" t="s">
        <v>134</v>
      </c>
      <c r="N1695" s="3"/>
      <c r="O1695" s="3"/>
    </row>
    <row r="1696" spans="2:15" x14ac:dyDescent="0.25">
      <c r="B1696" s="6" t="s">
        <v>130</v>
      </c>
      <c r="C1696" s="3">
        <v>102.1875</v>
      </c>
      <c r="D1696" s="3">
        <v>5.09375</v>
      </c>
      <c r="E1696" s="3">
        <v>51.5</v>
      </c>
      <c r="F1696" s="3">
        <v>11</v>
      </c>
      <c r="G1696" s="3">
        <v>29.5</v>
      </c>
      <c r="H1696" s="3">
        <v>66.09375</v>
      </c>
      <c r="I1696" s="3">
        <f t="shared" si="71"/>
        <v>36.09375</v>
      </c>
      <c r="J1696" s="2" t="s">
        <v>13</v>
      </c>
      <c r="K1696" s="6" t="s">
        <v>123</v>
      </c>
      <c r="L1696" s="6" t="s">
        <v>134</v>
      </c>
      <c r="M1696" s="6" t="s">
        <v>134</v>
      </c>
      <c r="N1696" s="3"/>
      <c r="O1696" s="3"/>
    </row>
    <row r="1697" spans="2:15" x14ac:dyDescent="0.25">
      <c r="B1697" s="6" t="s">
        <v>130</v>
      </c>
      <c r="C1697" s="3">
        <v>103.1875</v>
      </c>
      <c r="D1697" s="3">
        <v>5.09375</v>
      </c>
      <c r="E1697" s="3">
        <v>52.5</v>
      </c>
      <c r="F1697" s="3">
        <v>11</v>
      </c>
      <c r="G1697" s="3">
        <v>29.5</v>
      </c>
      <c r="H1697" s="3">
        <v>67.09375</v>
      </c>
      <c r="I1697" s="3">
        <f t="shared" si="71"/>
        <v>36.09375</v>
      </c>
      <c r="J1697" s="2" t="s">
        <v>13</v>
      </c>
      <c r="K1697" s="6" t="s">
        <v>123</v>
      </c>
      <c r="L1697" s="6" t="s">
        <v>134</v>
      </c>
      <c r="M1697" s="6" t="s">
        <v>134</v>
      </c>
      <c r="N1697" s="3"/>
      <c r="O1697" s="3"/>
    </row>
    <row r="1698" spans="2:15" x14ac:dyDescent="0.25">
      <c r="B1698" s="6" t="s">
        <v>130</v>
      </c>
      <c r="C1698" s="3">
        <v>104.1875</v>
      </c>
      <c r="D1698" s="3">
        <v>5.09375</v>
      </c>
      <c r="E1698" s="3">
        <v>53.5</v>
      </c>
      <c r="F1698" s="3">
        <v>11</v>
      </c>
      <c r="G1698" s="3">
        <v>29.5</v>
      </c>
      <c r="H1698" s="3">
        <v>68.09375</v>
      </c>
      <c r="I1698" s="3">
        <f t="shared" si="71"/>
        <v>36.09375</v>
      </c>
      <c r="J1698" s="2" t="s">
        <v>13</v>
      </c>
      <c r="K1698" s="6" t="s">
        <v>123</v>
      </c>
      <c r="L1698" s="6" t="s">
        <v>134</v>
      </c>
      <c r="M1698" s="6" t="s">
        <v>134</v>
      </c>
      <c r="N1698" s="3"/>
      <c r="O1698" s="3"/>
    </row>
    <row r="1699" spans="2:15" x14ac:dyDescent="0.25">
      <c r="B1699" s="6" t="s">
        <v>130</v>
      </c>
      <c r="C1699" s="3">
        <v>105.1875</v>
      </c>
      <c r="D1699" s="3">
        <v>5.09375</v>
      </c>
      <c r="E1699" s="3">
        <v>54.5</v>
      </c>
      <c r="F1699" s="3">
        <v>11</v>
      </c>
      <c r="G1699" s="3">
        <v>29.5</v>
      </c>
      <c r="H1699" s="3">
        <v>69.09375</v>
      </c>
      <c r="I1699" s="3">
        <f t="shared" si="71"/>
        <v>36.09375</v>
      </c>
      <c r="J1699" s="2" t="s">
        <v>13</v>
      </c>
      <c r="K1699" s="6" t="s">
        <v>123</v>
      </c>
      <c r="L1699" s="6" t="s">
        <v>134</v>
      </c>
      <c r="M1699" s="6" t="s">
        <v>134</v>
      </c>
      <c r="N1699" s="3"/>
      <c r="O1699" s="3"/>
    </row>
    <row r="1700" spans="2:15" x14ac:dyDescent="0.25">
      <c r="B1700" s="6" t="s">
        <v>130</v>
      </c>
      <c r="C1700" s="3">
        <v>106.1875</v>
      </c>
      <c r="D1700" s="3">
        <v>5.09375</v>
      </c>
      <c r="E1700" s="3">
        <v>55.5</v>
      </c>
      <c r="F1700" s="3">
        <v>11</v>
      </c>
      <c r="G1700" s="3">
        <v>29.5</v>
      </c>
      <c r="H1700" s="3">
        <v>70.09375</v>
      </c>
      <c r="I1700" s="3">
        <f t="shared" si="71"/>
        <v>36.09375</v>
      </c>
      <c r="J1700" s="2" t="s">
        <v>13</v>
      </c>
      <c r="K1700" s="6" t="s">
        <v>123</v>
      </c>
      <c r="L1700" s="6" t="s">
        <v>134</v>
      </c>
      <c r="M1700" s="6" t="s">
        <v>134</v>
      </c>
      <c r="N1700" s="3"/>
      <c r="O1700" s="3"/>
    </row>
    <row r="1701" spans="2:15" x14ac:dyDescent="0.25">
      <c r="B1701" s="6" t="s">
        <v>130</v>
      </c>
      <c r="C1701" s="3">
        <v>107.1875</v>
      </c>
      <c r="D1701" s="3">
        <v>5.09375</v>
      </c>
      <c r="E1701" s="3">
        <v>56.5</v>
      </c>
      <c r="F1701" s="3">
        <v>11</v>
      </c>
      <c r="G1701" s="3">
        <v>29.5</v>
      </c>
      <c r="H1701" s="3">
        <v>71.09375</v>
      </c>
      <c r="I1701" s="3">
        <f t="shared" si="71"/>
        <v>36.09375</v>
      </c>
      <c r="J1701" s="2" t="s">
        <v>13</v>
      </c>
      <c r="K1701" s="6" t="s">
        <v>123</v>
      </c>
      <c r="L1701" s="6" t="s">
        <v>134</v>
      </c>
      <c r="M1701" s="6" t="s">
        <v>134</v>
      </c>
      <c r="N1701" s="3"/>
      <c r="O1701" s="3"/>
    </row>
    <row r="1702" spans="2:15" x14ac:dyDescent="0.25">
      <c r="B1702" s="6" t="s">
        <v>130</v>
      </c>
      <c r="C1702" s="3">
        <v>108.1875</v>
      </c>
      <c r="D1702" s="3">
        <v>5.09375</v>
      </c>
      <c r="E1702" s="3">
        <v>57.5</v>
      </c>
      <c r="F1702" s="3">
        <v>11</v>
      </c>
      <c r="G1702" s="3">
        <v>29.5</v>
      </c>
      <c r="H1702" s="3">
        <v>72.09375</v>
      </c>
      <c r="I1702" s="3">
        <f t="shared" si="71"/>
        <v>36.09375</v>
      </c>
      <c r="J1702" s="2" t="s">
        <v>13</v>
      </c>
      <c r="K1702" s="6" t="s">
        <v>123</v>
      </c>
      <c r="L1702" s="6" t="s">
        <v>134</v>
      </c>
      <c r="M1702" s="6" t="s">
        <v>134</v>
      </c>
      <c r="N1702" s="3"/>
      <c r="O1702" s="3"/>
    </row>
    <row r="1703" spans="2:15" x14ac:dyDescent="0.25">
      <c r="B1703" s="6" t="s">
        <v>130</v>
      </c>
      <c r="C1703" s="3">
        <v>109.1875</v>
      </c>
      <c r="D1703" s="3">
        <v>5.09375</v>
      </c>
      <c r="E1703" s="3">
        <v>58.5</v>
      </c>
      <c r="F1703" s="3">
        <v>11</v>
      </c>
      <c r="G1703" s="3">
        <v>29.5</v>
      </c>
      <c r="H1703" s="3">
        <v>73.09375</v>
      </c>
      <c r="I1703" s="3">
        <f t="shared" si="71"/>
        <v>36.09375</v>
      </c>
      <c r="J1703" s="2" t="s">
        <v>13</v>
      </c>
      <c r="K1703" s="6" t="s">
        <v>123</v>
      </c>
      <c r="L1703" s="6" t="s">
        <v>134</v>
      </c>
      <c r="M1703" s="6" t="s">
        <v>134</v>
      </c>
      <c r="N1703" s="3"/>
      <c r="O1703" s="3"/>
    </row>
    <row r="1704" spans="2:15" x14ac:dyDescent="0.25">
      <c r="B1704" s="6" t="s">
        <v>130</v>
      </c>
      <c r="C1704" s="3">
        <v>110.1875</v>
      </c>
      <c r="D1704" s="3">
        <v>5.09375</v>
      </c>
      <c r="E1704" s="3">
        <v>59.5</v>
      </c>
      <c r="F1704" s="3">
        <v>11</v>
      </c>
      <c r="G1704" s="3">
        <v>29.5</v>
      </c>
      <c r="H1704" s="3">
        <v>74.09375</v>
      </c>
      <c r="I1704" s="3">
        <f t="shared" si="71"/>
        <v>36.09375</v>
      </c>
      <c r="J1704" s="2" t="s">
        <v>13</v>
      </c>
      <c r="K1704" s="6" t="s">
        <v>123</v>
      </c>
      <c r="L1704" s="6" t="s">
        <v>134</v>
      </c>
      <c r="M1704" s="6" t="s">
        <v>134</v>
      </c>
      <c r="N1704" s="3"/>
      <c r="O1704" s="3"/>
    </row>
    <row r="1705" spans="2:15" x14ac:dyDescent="0.25">
      <c r="B1705" s="6" t="s">
        <v>130</v>
      </c>
      <c r="C1705" s="3">
        <v>111.1875</v>
      </c>
      <c r="D1705" s="3">
        <v>5.09375</v>
      </c>
      <c r="E1705" s="3">
        <v>60.5</v>
      </c>
      <c r="F1705" s="3">
        <v>11</v>
      </c>
      <c r="G1705" s="3">
        <v>29.5</v>
      </c>
      <c r="H1705" s="3">
        <v>75.09375</v>
      </c>
      <c r="I1705" s="3">
        <f t="shared" si="71"/>
        <v>36.09375</v>
      </c>
      <c r="J1705" s="2" t="s">
        <v>13</v>
      </c>
      <c r="K1705" s="6" t="s">
        <v>123</v>
      </c>
      <c r="L1705" s="6" t="s">
        <v>134</v>
      </c>
      <c r="M1705" s="6" t="s">
        <v>134</v>
      </c>
      <c r="N1705" s="3"/>
      <c r="O1705" s="3"/>
    </row>
    <row r="1706" spans="2:15" x14ac:dyDescent="0.25">
      <c r="B1706" s="6" t="s">
        <v>130</v>
      </c>
      <c r="C1706" s="3">
        <v>112.1875</v>
      </c>
      <c r="D1706" s="3">
        <v>5.09375</v>
      </c>
      <c r="E1706" s="3">
        <v>61.5</v>
      </c>
      <c r="F1706" s="3">
        <v>11</v>
      </c>
      <c r="G1706" s="3">
        <v>29.5</v>
      </c>
      <c r="H1706" s="3">
        <v>76.09375</v>
      </c>
      <c r="I1706" s="3">
        <f t="shared" si="71"/>
        <v>36.09375</v>
      </c>
      <c r="J1706" s="2" t="s">
        <v>13</v>
      </c>
      <c r="K1706" s="6" t="s">
        <v>123</v>
      </c>
      <c r="L1706" s="6" t="s">
        <v>134</v>
      </c>
      <c r="M1706" s="6" t="s">
        <v>134</v>
      </c>
      <c r="N1706" s="3"/>
      <c r="O1706" s="3"/>
    </row>
    <row r="1707" spans="2:15" x14ac:dyDescent="0.25">
      <c r="B1707" s="6" t="s">
        <v>130</v>
      </c>
      <c r="C1707" s="3">
        <v>113.1875</v>
      </c>
      <c r="D1707" s="3">
        <v>5.09375</v>
      </c>
      <c r="E1707" s="3">
        <v>62.5</v>
      </c>
      <c r="F1707" s="3">
        <v>11</v>
      </c>
      <c r="G1707" s="3">
        <v>29.5</v>
      </c>
      <c r="H1707" s="3">
        <v>77.09375</v>
      </c>
      <c r="I1707" s="3">
        <f t="shared" si="71"/>
        <v>36.09375</v>
      </c>
      <c r="J1707" s="2" t="s">
        <v>13</v>
      </c>
      <c r="K1707" s="6" t="s">
        <v>123</v>
      </c>
      <c r="L1707" s="6" t="s">
        <v>134</v>
      </c>
      <c r="M1707" s="6" t="s">
        <v>134</v>
      </c>
      <c r="N1707" s="3"/>
      <c r="O1707" s="3"/>
    </row>
    <row r="1708" spans="2:15" x14ac:dyDescent="0.25">
      <c r="B1708" s="6" t="s">
        <v>130</v>
      </c>
      <c r="C1708" s="3">
        <v>114.1875</v>
      </c>
      <c r="D1708" s="3">
        <v>5.09375</v>
      </c>
      <c r="E1708" s="3">
        <v>63.5</v>
      </c>
      <c r="F1708" s="3">
        <v>11</v>
      </c>
      <c r="G1708" s="3">
        <v>29.5</v>
      </c>
      <c r="H1708" s="3">
        <v>78.09375</v>
      </c>
      <c r="I1708" s="3">
        <f t="shared" si="71"/>
        <v>36.09375</v>
      </c>
      <c r="J1708" s="2" t="s">
        <v>13</v>
      </c>
      <c r="K1708" s="6" t="s">
        <v>123</v>
      </c>
      <c r="L1708" s="6" t="s">
        <v>134</v>
      </c>
      <c r="M1708" s="6" t="s">
        <v>134</v>
      </c>
      <c r="N1708" s="3"/>
      <c r="O1708" s="3"/>
    </row>
    <row r="1709" spans="2:15" x14ac:dyDescent="0.25">
      <c r="B1709" s="6" t="s">
        <v>130</v>
      </c>
      <c r="C1709" s="3">
        <v>115.1875</v>
      </c>
      <c r="D1709" s="3">
        <v>5.09375</v>
      </c>
      <c r="E1709" s="3">
        <v>64.5</v>
      </c>
      <c r="F1709" s="3">
        <v>11</v>
      </c>
      <c r="G1709" s="3">
        <v>29.5</v>
      </c>
      <c r="H1709" s="3">
        <v>79.09375</v>
      </c>
      <c r="I1709" s="3">
        <f t="shared" si="71"/>
        <v>36.09375</v>
      </c>
      <c r="J1709" s="2" t="s">
        <v>13</v>
      </c>
      <c r="K1709" s="6" t="s">
        <v>123</v>
      </c>
      <c r="L1709" s="6" t="s">
        <v>134</v>
      </c>
      <c r="M1709" s="6" t="s">
        <v>134</v>
      </c>
      <c r="N1709" s="3"/>
      <c r="O1709" s="3"/>
    </row>
    <row r="1710" spans="2:15" x14ac:dyDescent="0.25">
      <c r="B1710" s="6" t="s">
        <v>130</v>
      </c>
      <c r="C1710" s="3">
        <v>116.1875</v>
      </c>
      <c r="D1710" s="3">
        <v>5.09375</v>
      </c>
      <c r="E1710" s="3">
        <v>65.5</v>
      </c>
      <c r="F1710" s="3">
        <v>11</v>
      </c>
      <c r="G1710" s="3">
        <v>29.5</v>
      </c>
      <c r="H1710" s="3">
        <v>80.09375</v>
      </c>
      <c r="I1710" s="3">
        <f t="shared" si="71"/>
        <v>36.09375</v>
      </c>
      <c r="J1710" s="2" t="s">
        <v>13</v>
      </c>
      <c r="K1710" s="6" t="s">
        <v>123</v>
      </c>
      <c r="L1710" s="6" t="s">
        <v>134</v>
      </c>
      <c r="M1710" s="6" t="s">
        <v>134</v>
      </c>
      <c r="N1710" s="3"/>
      <c r="O1710" s="3"/>
    </row>
    <row r="1711" spans="2:15" x14ac:dyDescent="0.25">
      <c r="B1711" s="6" t="s">
        <v>130</v>
      </c>
      <c r="C1711" s="3">
        <v>117.1875</v>
      </c>
      <c r="D1711" s="3">
        <v>5.09375</v>
      </c>
      <c r="E1711" s="3">
        <v>66.5</v>
      </c>
      <c r="F1711" s="3">
        <v>11</v>
      </c>
      <c r="G1711" s="3">
        <v>29.5</v>
      </c>
      <c r="H1711" s="3">
        <v>81.09375</v>
      </c>
      <c r="I1711" s="3">
        <f t="shared" si="71"/>
        <v>36.09375</v>
      </c>
      <c r="J1711" s="2" t="s">
        <v>13</v>
      </c>
      <c r="K1711" s="6" t="s">
        <v>123</v>
      </c>
      <c r="L1711" s="6" t="s">
        <v>134</v>
      </c>
      <c r="M1711" s="6" t="s">
        <v>134</v>
      </c>
      <c r="N1711" s="3"/>
      <c r="O1711" s="3"/>
    </row>
    <row r="1712" spans="2:15" x14ac:dyDescent="0.25">
      <c r="B1712" s="6" t="s">
        <v>130</v>
      </c>
      <c r="C1712" s="3">
        <v>118.1875</v>
      </c>
      <c r="D1712" s="3">
        <v>5.09375</v>
      </c>
      <c r="E1712" s="3">
        <v>67.5</v>
      </c>
      <c r="F1712" s="3">
        <v>11</v>
      </c>
      <c r="G1712" s="3">
        <v>29.5</v>
      </c>
      <c r="H1712" s="3">
        <v>82.09375</v>
      </c>
      <c r="I1712" s="3">
        <f t="shared" si="71"/>
        <v>36.09375</v>
      </c>
      <c r="J1712" s="2" t="s">
        <v>13</v>
      </c>
      <c r="K1712" s="6" t="s">
        <v>123</v>
      </c>
      <c r="L1712" s="6" t="s">
        <v>134</v>
      </c>
      <c r="M1712" s="6" t="s">
        <v>134</v>
      </c>
      <c r="N1712" s="3"/>
      <c r="O1712" s="3"/>
    </row>
    <row r="1713" spans="2:15" x14ac:dyDescent="0.25">
      <c r="B1713" s="6" t="s">
        <v>130</v>
      </c>
      <c r="C1713" s="3">
        <v>119.1875</v>
      </c>
      <c r="D1713" s="3">
        <v>5.09375</v>
      </c>
      <c r="E1713" s="3">
        <v>68.5</v>
      </c>
      <c r="F1713" s="3">
        <v>11</v>
      </c>
      <c r="G1713" s="3">
        <v>29.5</v>
      </c>
      <c r="H1713" s="3">
        <v>83.09375</v>
      </c>
      <c r="I1713" s="3">
        <f t="shared" si="71"/>
        <v>36.09375</v>
      </c>
      <c r="J1713" s="2" t="s">
        <v>13</v>
      </c>
      <c r="K1713" s="6" t="s">
        <v>123</v>
      </c>
      <c r="L1713" s="6" t="s">
        <v>134</v>
      </c>
      <c r="M1713" s="6" t="s">
        <v>134</v>
      </c>
      <c r="N1713" s="3"/>
      <c r="O1713" s="3"/>
    </row>
    <row r="1714" spans="2:15" x14ac:dyDescent="0.25">
      <c r="B1714" s="6" t="s">
        <v>130</v>
      </c>
      <c r="C1714" s="3">
        <v>120.1875</v>
      </c>
      <c r="D1714" s="3">
        <v>5.09375</v>
      </c>
      <c r="E1714" s="3">
        <v>69.5</v>
      </c>
      <c r="F1714" s="3">
        <v>11</v>
      </c>
      <c r="G1714" s="3">
        <v>29.5</v>
      </c>
      <c r="H1714" s="3">
        <v>84.09375</v>
      </c>
      <c r="I1714" s="3">
        <f t="shared" si="71"/>
        <v>36.09375</v>
      </c>
      <c r="J1714" s="2" t="s">
        <v>13</v>
      </c>
      <c r="K1714" s="6" t="s">
        <v>123</v>
      </c>
      <c r="L1714" s="6" t="s">
        <v>134</v>
      </c>
      <c r="M1714" s="6" t="s">
        <v>134</v>
      </c>
      <c r="N1714" s="3"/>
      <c r="O1714" s="3"/>
    </row>
    <row r="1715" spans="2:15" x14ac:dyDescent="0.25">
      <c r="B1715" s="6" t="s">
        <v>16</v>
      </c>
      <c r="C1715" s="3">
        <v>72.1875</v>
      </c>
      <c r="D1715" s="3">
        <v>5.34375</v>
      </c>
      <c r="E1715" s="3">
        <v>21</v>
      </c>
      <c r="F1715" s="3">
        <v>11.5</v>
      </c>
      <c r="G1715" s="3">
        <v>29</v>
      </c>
      <c r="H1715" s="3">
        <v>36.09375</v>
      </c>
      <c r="I1715" s="3">
        <f>C1715-H1715</f>
        <v>36.09375</v>
      </c>
      <c r="J1715" s="2" t="s">
        <v>13</v>
      </c>
      <c r="K1715" s="6" t="s">
        <v>124</v>
      </c>
      <c r="L1715" s="6" t="s">
        <v>133</v>
      </c>
      <c r="M1715" s="6" t="s">
        <v>134</v>
      </c>
      <c r="N1715" s="3"/>
      <c r="O1715" s="3"/>
    </row>
    <row r="1716" spans="2:15" x14ac:dyDescent="0.25">
      <c r="B1716" s="6" t="s">
        <v>16</v>
      </c>
      <c r="C1716" s="3">
        <v>73.1875</v>
      </c>
      <c r="D1716" s="3">
        <v>5.34375</v>
      </c>
      <c r="E1716" s="3">
        <v>22</v>
      </c>
      <c r="F1716" s="3">
        <v>11.5</v>
      </c>
      <c r="G1716" s="3">
        <v>29</v>
      </c>
      <c r="H1716" s="3">
        <v>37.09375</v>
      </c>
      <c r="I1716" s="3">
        <f t="shared" ref="I1716:I1763" si="72">C1716-H1716</f>
        <v>36.09375</v>
      </c>
      <c r="J1716" s="2" t="s">
        <v>13</v>
      </c>
      <c r="K1716" s="6" t="s">
        <v>124</v>
      </c>
      <c r="L1716" s="6" t="s">
        <v>133</v>
      </c>
      <c r="M1716" s="6" t="s">
        <v>134</v>
      </c>
      <c r="N1716" s="3"/>
      <c r="O1716" s="3"/>
    </row>
    <row r="1717" spans="2:15" x14ac:dyDescent="0.25">
      <c r="B1717" s="6" t="s">
        <v>16</v>
      </c>
      <c r="C1717" s="3">
        <v>74.1875</v>
      </c>
      <c r="D1717" s="3">
        <v>5.34375</v>
      </c>
      <c r="E1717" s="3">
        <v>23</v>
      </c>
      <c r="F1717" s="3">
        <v>11.5</v>
      </c>
      <c r="G1717" s="3">
        <v>29</v>
      </c>
      <c r="H1717" s="3">
        <v>38.09375</v>
      </c>
      <c r="I1717" s="3">
        <f t="shared" si="72"/>
        <v>36.09375</v>
      </c>
      <c r="J1717" s="2" t="s">
        <v>13</v>
      </c>
      <c r="K1717" s="6" t="s">
        <v>124</v>
      </c>
      <c r="L1717" s="6" t="s">
        <v>133</v>
      </c>
      <c r="M1717" s="6" t="s">
        <v>134</v>
      </c>
      <c r="N1717" s="3"/>
      <c r="O1717" s="3"/>
    </row>
    <row r="1718" spans="2:15" x14ac:dyDescent="0.25">
      <c r="B1718" s="6" t="s">
        <v>16</v>
      </c>
      <c r="C1718" s="3">
        <v>75.1875</v>
      </c>
      <c r="D1718" s="3">
        <v>5.34375</v>
      </c>
      <c r="E1718" s="3">
        <v>24</v>
      </c>
      <c r="F1718" s="3">
        <v>11.5</v>
      </c>
      <c r="G1718" s="3">
        <v>29</v>
      </c>
      <c r="H1718" s="3">
        <v>39.09375</v>
      </c>
      <c r="I1718" s="3">
        <f t="shared" si="72"/>
        <v>36.09375</v>
      </c>
      <c r="J1718" s="2" t="s">
        <v>13</v>
      </c>
      <c r="K1718" s="6" t="s">
        <v>124</v>
      </c>
      <c r="L1718" s="6" t="s">
        <v>133</v>
      </c>
      <c r="M1718" s="6" t="s">
        <v>134</v>
      </c>
      <c r="N1718" s="3"/>
      <c r="O1718" s="3"/>
    </row>
    <row r="1719" spans="2:15" x14ac:dyDescent="0.25">
      <c r="B1719" s="6" t="s">
        <v>16</v>
      </c>
      <c r="C1719" s="3">
        <v>76.1875</v>
      </c>
      <c r="D1719" s="3">
        <v>5.34375</v>
      </c>
      <c r="E1719" s="3">
        <v>25</v>
      </c>
      <c r="F1719" s="3">
        <v>11.5</v>
      </c>
      <c r="G1719" s="3">
        <v>29</v>
      </c>
      <c r="H1719" s="3">
        <v>40.09375</v>
      </c>
      <c r="I1719" s="3">
        <f t="shared" si="72"/>
        <v>36.09375</v>
      </c>
      <c r="J1719" s="2" t="s">
        <v>13</v>
      </c>
      <c r="K1719" s="6" t="s">
        <v>124</v>
      </c>
      <c r="L1719" s="6" t="s">
        <v>133</v>
      </c>
      <c r="M1719" s="6" t="s">
        <v>134</v>
      </c>
      <c r="N1719" s="3"/>
      <c r="O1719" s="3"/>
    </row>
    <row r="1720" spans="2:15" x14ac:dyDescent="0.25">
      <c r="B1720" s="6" t="s">
        <v>16</v>
      </c>
      <c r="C1720" s="3">
        <v>77.1875</v>
      </c>
      <c r="D1720" s="3">
        <v>5.34375</v>
      </c>
      <c r="E1720" s="3">
        <v>26</v>
      </c>
      <c r="F1720" s="3">
        <v>11.5</v>
      </c>
      <c r="G1720" s="3">
        <v>29</v>
      </c>
      <c r="H1720" s="3">
        <v>41.09375</v>
      </c>
      <c r="I1720" s="3">
        <f t="shared" si="72"/>
        <v>36.09375</v>
      </c>
      <c r="J1720" s="2" t="s">
        <v>13</v>
      </c>
      <c r="K1720" s="6" t="s">
        <v>124</v>
      </c>
      <c r="L1720" s="6" t="s">
        <v>133</v>
      </c>
      <c r="M1720" s="6" t="s">
        <v>134</v>
      </c>
      <c r="N1720" s="3"/>
      <c r="O1720" s="3"/>
    </row>
    <row r="1721" spans="2:15" x14ac:dyDescent="0.25">
      <c r="B1721" s="6" t="s">
        <v>16</v>
      </c>
      <c r="C1721" s="3">
        <v>78.1875</v>
      </c>
      <c r="D1721" s="3">
        <v>5.34375</v>
      </c>
      <c r="E1721" s="3">
        <v>27</v>
      </c>
      <c r="F1721" s="3">
        <v>11.5</v>
      </c>
      <c r="G1721" s="3">
        <v>29</v>
      </c>
      <c r="H1721" s="3">
        <v>42.09375</v>
      </c>
      <c r="I1721" s="3">
        <f t="shared" si="72"/>
        <v>36.09375</v>
      </c>
      <c r="J1721" s="2" t="s">
        <v>13</v>
      </c>
      <c r="K1721" s="6" t="s">
        <v>124</v>
      </c>
      <c r="L1721" s="6" t="s">
        <v>133</v>
      </c>
      <c r="M1721" s="6" t="s">
        <v>134</v>
      </c>
      <c r="N1721" s="3"/>
      <c r="O1721" s="3"/>
    </row>
    <row r="1722" spans="2:15" x14ac:dyDescent="0.25">
      <c r="B1722" s="6" t="s">
        <v>16</v>
      </c>
      <c r="C1722" s="3">
        <v>79.1875</v>
      </c>
      <c r="D1722" s="3">
        <v>5.34375</v>
      </c>
      <c r="E1722" s="3">
        <v>28</v>
      </c>
      <c r="F1722" s="3">
        <v>11.5</v>
      </c>
      <c r="G1722" s="3">
        <v>29</v>
      </c>
      <c r="H1722" s="3">
        <v>43.09375</v>
      </c>
      <c r="I1722" s="3">
        <f t="shared" si="72"/>
        <v>36.09375</v>
      </c>
      <c r="J1722" s="2" t="s">
        <v>13</v>
      </c>
      <c r="K1722" s="6" t="s">
        <v>124</v>
      </c>
      <c r="L1722" s="6" t="s">
        <v>133</v>
      </c>
      <c r="M1722" s="6" t="s">
        <v>134</v>
      </c>
      <c r="N1722" s="3"/>
      <c r="O1722" s="3"/>
    </row>
    <row r="1723" spans="2:15" x14ac:dyDescent="0.25">
      <c r="B1723" s="6" t="s">
        <v>16</v>
      </c>
      <c r="C1723" s="3">
        <v>80.1875</v>
      </c>
      <c r="D1723" s="3">
        <v>5.34375</v>
      </c>
      <c r="E1723" s="3">
        <v>29</v>
      </c>
      <c r="F1723" s="3">
        <v>11.5</v>
      </c>
      <c r="G1723" s="3">
        <v>29</v>
      </c>
      <c r="H1723" s="3">
        <v>44.09375</v>
      </c>
      <c r="I1723" s="3">
        <f t="shared" si="72"/>
        <v>36.09375</v>
      </c>
      <c r="J1723" s="2" t="s">
        <v>13</v>
      </c>
      <c r="K1723" s="6" t="s">
        <v>124</v>
      </c>
      <c r="L1723" s="6" t="s">
        <v>133</v>
      </c>
      <c r="M1723" s="6" t="s">
        <v>134</v>
      </c>
      <c r="N1723" s="3"/>
      <c r="O1723" s="3"/>
    </row>
    <row r="1724" spans="2:15" x14ac:dyDescent="0.25">
      <c r="B1724" s="6" t="s">
        <v>16</v>
      </c>
      <c r="C1724" s="3">
        <v>81.1875</v>
      </c>
      <c r="D1724" s="3">
        <v>5.34375</v>
      </c>
      <c r="E1724" s="3">
        <v>30</v>
      </c>
      <c r="F1724" s="3">
        <v>11.5</v>
      </c>
      <c r="G1724" s="3">
        <v>29</v>
      </c>
      <c r="H1724" s="3">
        <v>45.09375</v>
      </c>
      <c r="I1724" s="3">
        <f t="shared" si="72"/>
        <v>36.09375</v>
      </c>
      <c r="J1724" s="2" t="s">
        <v>13</v>
      </c>
      <c r="K1724" s="6" t="s">
        <v>124</v>
      </c>
      <c r="L1724" s="6" t="s">
        <v>133</v>
      </c>
      <c r="M1724" s="6" t="s">
        <v>134</v>
      </c>
      <c r="N1724" s="3"/>
      <c r="O1724" s="3"/>
    </row>
    <row r="1725" spans="2:15" x14ac:dyDescent="0.25">
      <c r="B1725" s="6" t="s">
        <v>16</v>
      </c>
      <c r="C1725" s="3">
        <v>82.1875</v>
      </c>
      <c r="D1725" s="3">
        <v>5.34375</v>
      </c>
      <c r="E1725" s="3">
        <v>31</v>
      </c>
      <c r="F1725" s="3">
        <v>11.5</v>
      </c>
      <c r="G1725" s="3">
        <v>29</v>
      </c>
      <c r="H1725" s="3">
        <v>46.09375</v>
      </c>
      <c r="I1725" s="3">
        <f t="shared" si="72"/>
        <v>36.09375</v>
      </c>
      <c r="J1725" s="2" t="s">
        <v>13</v>
      </c>
      <c r="K1725" s="6" t="s">
        <v>124</v>
      </c>
      <c r="L1725" s="6" t="s">
        <v>133</v>
      </c>
      <c r="M1725" s="6" t="s">
        <v>134</v>
      </c>
      <c r="N1725" s="3"/>
      <c r="O1725" s="3"/>
    </row>
    <row r="1726" spans="2:15" x14ac:dyDescent="0.25">
      <c r="B1726" s="6" t="s">
        <v>16</v>
      </c>
      <c r="C1726" s="3">
        <v>83.1875</v>
      </c>
      <c r="D1726" s="3">
        <v>5.34375</v>
      </c>
      <c r="E1726" s="3">
        <v>32</v>
      </c>
      <c r="F1726" s="3">
        <v>11.5</v>
      </c>
      <c r="G1726" s="3">
        <v>29</v>
      </c>
      <c r="H1726" s="3">
        <v>47.09375</v>
      </c>
      <c r="I1726" s="3">
        <f t="shared" si="72"/>
        <v>36.09375</v>
      </c>
      <c r="J1726" s="2" t="s">
        <v>13</v>
      </c>
      <c r="K1726" s="6" t="s">
        <v>124</v>
      </c>
      <c r="L1726" s="6" t="s">
        <v>133</v>
      </c>
      <c r="M1726" s="6" t="s">
        <v>134</v>
      </c>
      <c r="N1726" s="3"/>
      <c r="O1726" s="3"/>
    </row>
    <row r="1727" spans="2:15" x14ac:dyDescent="0.25">
      <c r="B1727" s="6" t="s">
        <v>16</v>
      </c>
      <c r="C1727" s="3">
        <v>84.1875</v>
      </c>
      <c r="D1727" s="3">
        <v>5.34375</v>
      </c>
      <c r="E1727" s="3">
        <v>33</v>
      </c>
      <c r="F1727" s="3">
        <v>11.5</v>
      </c>
      <c r="G1727" s="3">
        <v>29</v>
      </c>
      <c r="H1727" s="3">
        <v>48.09375</v>
      </c>
      <c r="I1727" s="3">
        <f t="shared" si="72"/>
        <v>36.09375</v>
      </c>
      <c r="J1727" s="2" t="s">
        <v>13</v>
      </c>
      <c r="K1727" s="6" t="s">
        <v>124</v>
      </c>
      <c r="L1727" s="6" t="s">
        <v>133</v>
      </c>
      <c r="M1727" s="6" t="s">
        <v>134</v>
      </c>
      <c r="N1727" s="3"/>
      <c r="O1727" s="3"/>
    </row>
    <row r="1728" spans="2:15" x14ac:dyDescent="0.25">
      <c r="B1728" s="6" t="s">
        <v>16</v>
      </c>
      <c r="C1728" s="3">
        <v>85.1875</v>
      </c>
      <c r="D1728" s="3">
        <v>5.34375</v>
      </c>
      <c r="E1728" s="3">
        <v>34</v>
      </c>
      <c r="F1728" s="3">
        <v>11.5</v>
      </c>
      <c r="G1728" s="3">
        <v>29</v>
      </c>
      <c r="H1728" s="3">
        <v>49.09375</v>
      </c>
      <c r="I1728" s="3">
        <f t="shared" si="72"/>
        <v>36.09375</v>
      </c>
      <c r="J1728" s="2" t="s">
        <v>13</v>
      </c>
      <c r="K1728" s="6" t="s">
        <v>124</v>
      </c>
      <c r="L1728" s="6" t="s">
        <v>133</v>
      </c>
      <c r="M1728" s="6" t="s">
        <v>134</v>
      </c>
      <c r="N1728" s="3"/>
      <c r="O1728" s="3"/>
    </row>
    <row r="1729" spans="2:15" x14ac:dyDescent="0.25">
      <c r="B1729" s="6" t="s">
        <v>16</v>
      </c>
      <c r="C1729" s="3">
        <v>86.1875</v>
      </c>
      <c r="D1729" s="3">
        <v>5.34375</v>
      </c>
      <c r="E1729" s="3">
        <v>35</v>
      </c>
      <c r="F1729" s="3">
        <v>11.5</v>
      </c>
      <c r="G1729" s="3">
        <v>29</v>
      </c>
      <c r="H1729" s="3">
        <v>50.09375</v>
      </c>
      <c r="I1729" s="3">
        <f t="shared" si="72"/>
        <v>36.09375</v>
      </c>
      <c r="J1729" s="2" t="s">
        <v>13</v>
      </c>
      <c r="K1729" s="6" t="s">
        <v>124</v>
      </c>
      <c r="L1729" s="6" t="s">
        <v>133</v>
      </c>
      <c r="M1729" s="6" t="s">
        <v>134</v>
      </c>
      <c r="N1729" s="3"/>
      <c r="O1729" s="3"/>
    </row>
    <row r="1730" spans="2:15" x14ac:dyDescent="0.25">
      <c r="B1730" s="6" t="s">
        <v>16</v>
      </c>
      <c r="C1730" s="3">
        <v>87.1875</v>
      </c>
      <c r="D1730" s="3">
        <v>5.34375</v>
      </c>
      <c r="E1730" s="3">
        <v>36</v>
      </c>
      <c r="F1730" s="3">
        <v>11.5</v>
      </c>
      <c r="G1730" s="3">
        <v>29</v>
      </c>
      <c r="H1730" s="3">
        <v>51.09375</v>
      </c>
      <c r="I1730" s="3">
        <f t="shared" si="72"/>
        <v>36.09375</v>
      </c>
      <c r="J1730" s="2" t="s">
        <v>13</v>
      </c>
      <c r="K1730" s="6" t="s">
        <v>124</v>
      </c>
      <c r="L1730" s="6" t="s">
        <v>133</v>
      </c>
      <c r="M1730" s="6" t="s">
        <v>134</v>
      </c>
      <c r="N1730" s="3"/>
      <c r="O1730" s="3"/>
    </row>
    <row r="1731" spans="2:15" x14ac:dyDescent="0.25">
      <c r="B1731" s="6" t="s">
        <v>16</v>
      </c>
      <c r="C1731" s="3">
        <v>88.1875</v>
      </c>
      <c r="D1731" s="3">
        <v>5.34375</v>
      </c>
      <c r="E1731" s="3">
        <v>37</v>
      </c>
      <c r="F1731" s="3">
        <v>11.5</v>
      </c>
      <c r="G1731" s="3">
        <v>29</v>
      </c>
      <c r="H1731" s="3">
        <v>52.09375</v>
      </c>
      <c r="I1731" s="3">
        <f t="shared" si="72"/>
        <v>36.09375</v>
      </c>
      <c r="J1731" s="2" t="s">
        <v>13</v>
      </c>
      <c r="K1731" s="6" t="s">
        <v>124</v>
      </c>
      <c r="L1731" s="6" t="s">
        <v>133</v>
      </c>
      <c r="M1731" s="6" t="s">
        <v>134</v>
      </c>
      <c r="N1731" s="3"/>
      <c r="O1731" s="3"/>
    </row>
    <row r="1732" spans="2:15" x14ac:dyDescent="0.25">
      <c r="B1732" s="6" t="s">
        <v>16</v>
      </c>
      <c r="C1732" s="3">
        <v>89.1875</v>
      </c>
      <c r="D1732" s="3">
        <v>5.34375</v>
      </c>
      <c r="E1732" s="3">
        <v>38</v>
      </c>
      <c r="F1732" s="3">
        <v>11.5</v>
      </c>
      <c r="G1732" s="3">
        <v>29</v>
      </c>
      <c r="H1732" s="3">
        <v>53.09375</v>
      </c>
      <c r="I1732" s="3">
        <f t="shared" si="72"/>
        <v>36.09375</v>
      </c>
      <c r="J1732" s="2" t="s">
        <v>13</v>
      </c>
      <c r="K1732" s="6" t="s">
        <v>124</v>
      </c>
      <c r="L1732" s="6" t="s">
        <v>133</v>
      </c>
      <c r="M1732" s="6" t="s">
        <v>134</v>
      </c>
      <c r="N1732" s="3"/>
      <c r="O1732" s="3"/>
    </row>
    <row r="1733" spans="2:15" x14ac:dyDescent="0.25">
      <c r="B1733" s="6" t="s">
        <v>16</v>
      </c>
      <c r="C1733" s="3">
        <v>90.1875</v>
      </c>
      <c r="D1733" s="3">
        <v>5.34375</v>
      </c>
      <c r="E1733" s="3">
        <v>39</v>
      </c>
      <c r="F1733" s="3">
        <v>11.5</v>
      </c>
      <c r="G1733" s="3">
        <v>29</v>
      </c>
      <c r="H1733" s="3">
        <v>54.09375</v>
      </c>
      <c r="I1733" s="3">
        <f t="shared" si="72"/>
        <v>36.09375</v>
      </c>
      <c r="J1733" s="2" t="s">
        <v>13</v>
      </c>
      <c r="K1733" s="6" t="s">
        <v>124</v>
      </c>
      <c r="L1733" s="6" t="s">
        <v>133</v>
      </c>
      <c r="M1733" s="6" t="s">
        <v>134</v>
      </c>
      <c r="N1733" s="3"/>
      <c r="O1733" s="3"/>
    </row>
    <row r="1734" spans="2:15" x14ac:dyDescent="0.25">
      <c r="B1734" s="6" t="s">
        <v>16</v>
      </c>
      <c r="C1734" s="3">
        <v>91.1875</v>
      </c>
      <c r="D1734" s="3">
        <v>5.34375</v>
      </c>
      <c r="E1734" s="3">
        <v>40</v>
      </c>
      <c r="F1734" s="3">
        <v>11.5</v>
      </c>
      <c r="G1734" s="3">
        <v>29</v>
      </c>
      <c r="H1734" s="3">
        <v>55.09375</v>
      </c>
      <c r="I1734" s="3">
        <f t="shared" si="72"/>
        <v>36.09375</v>
      </c>
      <c r="J1734" s="2" t="s">
        <v>13</v>
      </c>
      <c r="K1734" s="6" t="s">
        <v>124</v>
      </c>
      <c r="L1734" s="6" t="s">
        <v>133</v>
      </c>
      <c r="M1734" s="6" t="s">
        <v>134</v>
      </c>
      <c r="N1734" s="3"/>
      <c r="O1734" s="3"/>
    </row>
    <row r="1735" spans="2:15" x14ac:dyDescent="0.25">
      <c r="B1735" s="6" t="s">
        <v>16</v>
      </c>
      <c r="C1735" s="3">
        <v>92.1875</v>
      </c>
      <c r="D1735" s="3">
        <v>5.34375</v>
      </c>
      <c r="E1735" s="3">
        <v>41</v>
      </c>
      <c r="F1735" s="3">
        <v>11.5</v>
      </c>
      <c r="G1735" s="3">
        <v>29</v>
      </c>
      <c r="H1735" s="3">
        <v>56.09375</v>
      </c>
      <c r="I1735" s="3">
        <f t="shared" si="72"/>
        <v>36.09375</v>
      </c>
      <c r="J1735" s="2" t="s">
        <v>13</v>
      </c>
      <c r="K1735" s="6" t="s">
        <v>124</v>
      </c>
      <c r="L1735" s="6" t="s">
        <v>133</v>
      </c>
      <c r="M1735" s="6" t="s">
        <v>134</v>
      </c>
      <c r="N1735" s="3"/>
      <c r="O1735" s="3"/>
    </row>
    <row r="1736" spans="2:15" x14ac:dyDescent="0.25">
      <c r="B1736" s="6" t="s">
        <v>16</v>
      </c>
      <c r="C1736" s="3">
        <v>93.1875</v>
      </c>
      <c r="D1736" s="3">
        <v>5.34375</v>
      </c>
      <c r="E1736" s="3">
        <v>42</v>
      </c>
      <c r="F1736" s="3">
        <v>11.5</v>
      </c>
      <c r="G1736" s="3">
        <v>29</v>
      </c>
      <c r="H1736" s="3">
        <v>57.09375</v>
      </c>
      <c r="I1736" s="3">
        <f t="shared" si="72"/>
        <v>36.09375</v>
      </c>
      <c r="J1736" s="2" t="s">
        <v>13</v>
      </c>
      <c r="K1736" s="6" t="s">
        <v>124</v>
      </c>
      <c r="L1736" s="6" t="s">
        <v>133</v>
      </c>
      <c r="M1736" s="6" t="s">
        <v>134</v>
      </c>
      <c r="N1736" s="3"/>
      <c r="O1736" s="3"/>
    </row>
    <row r="1737" spans="2:15" x14ac:dyDescent="0.25">
      <c r="B1737" s="6" t="s">
        <v>16</v>
      </c>
      <c r="C1737" s="3">
        <v>94.1875</v>
      </c>
      <c r="D1737" s="3">
        <v>5.34375</v>
      </c>
      <c r="E1737" s="3">
        <v>43</v>
      </c>
      <c r="F1737" s="3">
        <v>11.5</v>
      </c>
      <c r="G1737" s="3">
        <v>29</v>
      </c>
      <c r="H1737" s="3">
        <v>58.09375</v>
      </c>
      <c r="I1737" s="3">
        <f t="shared" si="72"/>
        <v>36.09375</v>
      </c>
      <c r="J1737" s="2" t="s">
        <v>13</v>
      </c>
      <c r="K1737" s="6" t="s">
        <v>124</v>
      </c>
      <c r="L1737" s="6" t="s">
        <v>133</v>
      </c>
      <c r="M1737" s="6" t="s">
        <v>134</v>
      </c>
      <c r="N1737" s="3"/>
      <c r="O1737" s="3"/>
    </row>
    <row r="1738" spans="2:15" x14ac:dyDescent="0.25">
      <c r="B1738" s="6" t="s">
        <v>16</v>
      </c>
      <c r="C1738" s="3">
        <v>95.1875</v>
      </c>
      <c r="D1738" s="3">
        <v>5.34375</v>
      </c>
      <c r="E1738" s="3">
        <v>44</v>
      </c>
      <c r="F1738" s="3">
        <v>11.5</v>
      </c>
      <c r="G1738" s="3">
        <v>29</v>
      </c>
      <c r="H1738" s="3">
        <v>59.09375</v>
      </c>
      <c r="I1738" s="3">
        <f t="shared" si="72"/>
        <v>36.09375</v>
      </c>
      <c r="J1738" s="2" t="s">
        <v>13</v>
      </c>
      <c r="K1738" s="6" t="s">
        <v>124</v>
      </c>
      <c r="L1738" s="6" t="s">
        <v>133</v>
      </c>
      <c r="M1738" s="6" t="s">
        <v>134</v>
      </c>
      <c r="N1738" s="3"/>
      <c r="O1738" s="3"/>
    </row>
    <row r="1739" spans="2:15" x14ac:dyDescent="0.25">
      <c r="B1739" s="6" t="s">
        <v>16</v>
      </c>
      <c r="C1739" s="3">
        <v>96.1875</v>
      </c>
      <c r="D1739" s="3">
        <v>5.34375</v>
      </c>
      <c r="E1739" s="3">
        <v>45</v>
      </c>
      <c r="F1739" s="3">
        <v>11.5</v>
      </c>
      <c r="G1739" s="3">
        <v>29</v>
      </c>
      <c r="H1739" s="3">
        <v>60.09375</v>
      </c>
      <c r="I1739" s="3">
        <f t="shared" si="72"/>
        <v>36.09375</v>
      </c>
      <c r="J1739" s="2" t="s">
        <v>13</v>
      </c>
      <c r="K1739" s="6" t="s">
        <v>124</v>
      </c>
      <c r="L1739" s="6" t="s">
        <v>133</v>
      </c>
      <c r="M1739" s="6" t="s">
        <v>134</v>
      </c>
      <c r="N1739" s="3"/>
      <c r="O1739" s="3"/>
    </row>
    <row r="1740" spans="2:15" x14ac:dyDescent="0.25">
      <c r="B1740" s="6" t="s">
        <v>16</v>
      </c>
      <c r="C1740" s="3">
        <v>97.1875</v>
      </c>
      <c r="D1740" s="3">
        <v>5.34375</v>
      </c>
      <c r="E1740" s="3">
        <v>46</v>
      </c>
      <c r="F1740" s="3">
        <v>11.5</v>
      </c>
      <c r="G1740" s="3">
        <v>29</v>
      </c>
      <c r="H1740" s="3">
        <v>61.09375</v>
      </c>
      <c r="I1740" s="3">
        <f t="shared" si="72"/>
        <v>36.09375</v>
      </c>
      <c r="J1740" s="2" t="s">
        <v>13</v>
      </c>
      <c r="K1740" s="6" t="s">
        <v>124</v>
      </c>
      <c r="L1740" s="6" t="s">
        <v>133</v>
      </c>
      <c r="M1740" s="6" t="s">
        <v>134</v>
      </c>
      <c r="N1740" s="3"/>
      <c r="O1740" s="3"/>
    </row>
    <row r="1741" spans="2:15" x14ac:dyDescent="0.25">
      <c r="B1741" s="6" t="s">
        <v>16</v>
      </c>
      <c r="C1741" s="3">
        <v>98.1875</v>
      </c>
      <c r="D1741" s="3">
        <v>5.34375</v>
      </c>
      <c r="E1741" s="3">
        <v>47</v>
      </c>
      <c r="F1741" s="3">
        <v>11.5</v>
      </c>
      <c r="G1741" s="3">
        <v>29</v>
      </c>
      <c r="H1741" s="3">
        <v>62.09375</v>
      </c>
      <c r="I1741" s="3">
        <f t="shared" si="72"/>
        <v>36.09375</v>
      </c>
      <c r="J1741" s="2" t="s">
        <v>13</v>
      </c>
      <c r="K1741" s="6" t="s">
        <v>124</v>
      </c>
      <c r="L1741" s="6" t="s">
        <v>133</v>
      </c>
      <c r="M1741" s="6" t="s">
        <v>134</v>
      </c>
      <c r="N1741" s="3"/>
      <c r="O1741" s="3"/>
    </row>
    <row r="1742" spans="2:15" x14ac:dyDescent="0.25">
      <c r="B1742" s="6" t="s">
        <v>16</v>
      </c>
      <c r="C1742" s="3">
        <v>99.1875</v>
      </c>
      <c r="D1742" s="3">
        <v>5.34375</v>
      </c>
      <c r="E1742" s="3">
        <v>48</v>
      </c>
      <c r="F1742" s="3">
        <v>11.5</v>
      </c>
      <c r="G1742" s="3">
        <v>29</v>
      </c>
      <c r="H1742" s="3">
        <v>63.09375</v>
      </c>
      <c r="I1742" s="3">
        <f t="shared" si="72"/>
        <v>36.09375</v>
      </c>
      <c r="J1742" s="2" t="s">
        <v>13</v>
      </c>
      <c r="K1742" s="6" t="s">
        <v>124</v>
      </c>
      <c r="L1742" s="6" t="s">
        <v>133</v>
      </c>
      <c r="M1742" s="6" t="s">
        <v>134</v>
      </c>
      <c r="N1742" s="3"/>
      <c r="O1742" s="3"/>
    </row>
    <row r="1743" spans="2:15" x14ac:dyDescent="0.25">
      <c r="B1743" s="6" t="s">
        <v>16</v>
      </c>
      <c r="C1743" s="3">
        <v>100.1875</v>
      </c>
      <c r="D1743" s="3">
        <v>5.34375</v>
      </c>
      <c r="E1743" s="3">
        <v>49</v>
      </c>
      <c r="F1743" s="3">
        <v>11.5</v>
      </c>
      <c r="G1743" s="3">
        <v>29</v>
      </c>
      <c r="H1743" s="3">
        <v>64.09375</v>
      </c>
      <c r="I1743" s="3">
        <f t="shared" si="72"/>
        <v>36.09375</v>
      </c>
      <c r="J1743" s="2" t="s">
        <v>13</v>
      </c>
      <c r="K1743" s="6" t="s">
        <v>124</v>
      </c>
      <c r="L1743" s="6" t="s">
        <v>133</v>
      </c>
      <c r="M1743" s="6" t="s">
        <v>134</v>
      </c>
      <c r="N1743" s="3"/>
      <c r="O1743" s="3"/>
    </row>
    <row r="1744" spans="2:15" x14ac:dyDescent="0.25">
      <c r="B1744" s="6" t="s">
        <v>16</v>
      </c>
      <c r="C1744" s="3">
        <v>101.1875</v>
      </c>
      <c r="D1744" s="3">
        <v>5.34375</v>
      </c>
      <c r="E1744" s="3">
        <v>50</v>
      </c>
      <c r="F1744" s="3">
        <v>11.5</v>
      </c>
      <c r="G1744" s="3">
        <v>29</v>
      </c>
      <c r="H1744" s="3">
        <v>65.09375</v>
      </c>
      <c r="I1744" s="3">
        <f t="shared" si="72"/>
        <v>36.09375</v>
      </c>
      <c r="J1744" s="2" t="s">
        <v>13</v>
      </c>
      <c r="K1744" s="6" t="s">
        <v>124</v>
      </c>
      <c r="L1744" s="6" t="s">
        <v>133</v>
      </c>
      <c r="M1744" s="6" t="s">
        <v>134</v>
      </c>
      <c r="N1744" s="3"/>
      <c r="O1744" s="3"/>
    </row>
    <row r="1745" spans="2:15" x14ac:dyDescent="0.25">
      <c r="B1745" s="6" t="s">
        <v>16</v>
      </c>
      <c r="C1745" s="3">
        <v>102.1875</v>
      </c>
      <c r="D1745" s="3">
        <v>5.34375</v>
      </c>
      <c r="E1745" s="3">
        <v>51</v>
      </c>
      <c r="F1745" s="3">
        <v>11.5</v>
      </c>
      <c r="G1745" s="3">
        <v>29</v>
      </c>
      <c r="H1745" s="3">
        <v>66.09375</v>
      </c>
      <c r="I1745" s="3">
        <f t="shared" si="72"/>
        <v>36.09375</v>
      </c>
      <c r="J1745" s="2" t="s">
        <v>13</v>
      </c>
      <c r="K1745" s="6" t="s">
        <v>124</v>
      </c>
      <c r="L1745" s="6" t="s">
        <v>133</v>
      </c>
      <c r="M1745" s="6" t="s">
        <v>134</v>
      </c>
      <c r="N1745" s="3"/>
      <c r="O1745" s="3"/>
    </row>
    <row r="1746" spans="2:15" x14ac:dyDescent="0.25">
      <c r="B1746" s="6" t="s">
        <v>16</v>
      </c>
      <c r="C1746" s="3">
        <v>103.1875</v>
      </c>
      <c r="D1746" s="3">
        <v>5.34375</v>
      </c>
      <c r="E1746" s="3">
        <v>52</v>
      </c>
      <c r="F1746" s="3">
        <v>11.5</v>
      </c>
      <c r="G1746" s="3">
        <v>29</v>
      </c>
      <c r="H1746" s="3">
        <v>67.09375</v>
      </c>
      <c r="I1746" s="3">
        <f t="shared" si="72"/>
        <v>36.09375</v>
      </c>
      <c r="J1746" s="2" t="s">
        <v>13</v>
      </c>
      <c r="K1746" s="6" t="s">
        <v>124</v>
      </c>
      <c r="L1746" s="6" t="s">
        <v>133</v>
      </c>
      <c r="M1746" s="6" t="s">
        <v>134</v>
      </c>
      <c r="N1746" s="3"/>
      <c r="O1746" s="3"/>
    </row>
    <row r="1747" spans="2:15" x14ac:dyDescent="0.25">
      <c r="B1747" s="6" t="s">
        <v>16</v>
      </c>
      <c r="C1747" s="3">
        <v>104.1875</v>
      </c>
      <c r="D1747" s="3">
        <v>5.34375</v>
      </c>
      <c r="E1747" s="3">
        <v>53</v>
      </c>
      <c r="F1747" s="3">
        <v>11.5</v>
      </c>
      <c r="G1747" s="3">
        <v>29</v>
      </c>
      <c r="H1747" s="3">
        <v>68.09375</v>
      </c>
      <c r="I1747" s="3">
        <f t="shared" si="72"/>
        <v>36.09375</v>
      </c>
      <c r="J1747" s="2" t="s">
        <v>13</v>
      </c>
      <c r="K1747" s="6" t="s">
        <v>124</v>
      </c>
      <c r="L1747" s="6" t="s">
        <v>133</v>
      </c>
      <c r="M1747" s="6" t="s">
        <v>134</v>
      </c>
      <c r="N1747" s="3"/>
      <c r="O1747" s="3"/>
    </row>
    <row r="1748" spans="2:15" x14ac:dyDescent="0.25">
      <c r="B1748" s="6" t="s">
        <v>16</v>
      </c>
      <c r="C1748" s="3">
        <v>105.1875</v>
      </c>
      <c r="D1748" s="3">
        <v>5.34375</v>
      </c>
      <c r="E1748" s="3">
        <v>54</v>
      </c>
      <c r="F1748" s="3">
        <v>11.5</v>
      </c>
      <c r="G1748" s="3">
        <v>29</v>
      </c>
      <c r="H1748" s="3">
        <v>69.09375</v>
      </c>
      <c r="I1748" s="3">
        <f t="shared" si="72"/>
        <v>36.09375</v>
      </c>
      <c r="J1748" s="2" t="s">
        <v>13</v>
      </c>
      <c r="K1748" s="6" t="s">
        <v>124</v>
      </c>
      <c r="L1748" s="6" t="s">
        <v>133</v>
      </c>
      <c r="M1748" s="6" t="s">
        <v>134</v>
      </c>
      <c r="N1748" s="3"/>
      <c r="O1748" s="3"/>
    </row>
    <row r="1749" spans="2:15" x14ac:dyDescent="0.25">
      <c r="B1749" s="6" t="s">
        <v>16</v>
      </c>
      <c r="C1749" s="3">
        <v>106.1875</v>
      </c>
      <c r="D1749" s="3">
        <v>5.34375</v>
      </c>
      <c r="E1749" s="3">
        <v>55</v>
      </c>
      <c r="F1749" s="3">
        <v>11.5</v>
      </c>
      <c r="G1749" s="3">
        <v>29</v>
      </c>
      <c r="H1749" s="3">
        <v>70.09375</v>
      </c>
      <c r="I1749" s="3">
        <f t="shared" si="72"/>
        <v>36.09375</v>
      </c>
      <c r="J1749" s="2" t="s">
        <v>13</v>
      </c>
      <c r="K1749" s="6" t="s">
        <v>124</v>
      </c>
      <c r="L1749" s="6" t="s">
        <v>133</v>
      </c>
      <c r="M1749" s="6" t="s">
        <v>134</v>
      </c>
      <c r="N1749" s="3"/>
      <c r="O1749" s="3"/>
    </row>
    <row r="1750" spans="2:15" x14ac:dyDescent="0.25">
      <c r="B1750" s="6" t="s">
        <v>16</v>
      </c>
      <c r="C1750" s="3">
        <v>107.1875</v>
      </c>
      <c r="D1750" s="3">
        <v>5.34375</v>
      </c>
      <c r="E1750" s="3">
        <v>56</v>
      </c>
      <c r="F1750" s="3">
        <v>11.5</v>
      </c>
      <c r="G1750" s="3">
        <v>29</v>
      </c>
      <c r="H1750" s="3">
        <v>71.09375</v>
      </c>
      <c r="I1750" s="3">
        <f t="shared" si="72"/>
        <v>36.09375</v>
      </c>
      <c r="J1750" s="2" t="s">
        <v>13</v>
      </c>
      <c r="K1750" s="6" t="s">
        <v>124</v>
      </c>
      <c r="L1750" s="6" t="s">
        <v>133</v>
      </c>
      <c r="M1750" s="6" t="s">
        <v>134</v>
      </c>
      <c r="N1750" s="3"/>
      <c r="O1750" s="3"/>
    </row>
    <row r="1751" spans="2:15" x14ac:dyDescent="0.25">
      <c r="B1751" s="6" t="s">
        <v>16</v>
      </c>
      <c r="C1751" s="3">
        <v>108.1875</v>
      </c>
      <c r="D1751" s="3">
        <v>5.34375</v>
      </c>
      <c r="E1751" s="3">
        <v>57</v>
      </c>
      <c r="F1751" s="3">
        <v>11.5</v>
      </c>
      <c r="G1751" s="3">
        <v>29</v>
      </c>
      <c r="H1751" s="3">
        <v>72.09375</v>
      </c>
      <c r="I1751" s="3">
        <f t="shared" si="72"/>
        <v>36.09375</v>
      </c>
      <c r="J1751" s="2" t="s">
        <v>13</v>
      </c>
      <c r="K1751" s="6" t="s">
        <v>124</v>
      </c>
      <c r="L1751" s="6" t="s">
        <v>133</v>
      </c>
      <c r="M1751" s="6" t="s">
        <v>134</v>
      </c>
      <c r="N1751" s="3"/>
      <c r="O1751" s="3"/>
    </row>
    <row r="1752" spans="2:15" x14ac:dyDescent="0.25">
      <c r="B1752" s="6" t="s">
        <v>16</v>
      </c>
      <c r="C1752" s="3">
        <v>109.1875</v>
      </c>
      <c r="D1752" s="3">
        <v>5.34375</v>
      </c>
      <c r="E1752" s="3">
        <v>58</v>
      </c>
      <c r="F1752" s="3">
        <v>11.5</v>
      </c>
      <c r="G1752" s="3">
        <v>29</v>
      </c>
      <c r="H1752" s="3">
        <v>73.09375</v>
      </c>
      <c r="I1752" s="3">
        <f t="shared" si="72"/>
        <v>36.09375</v>
      </c>
      <c r="J1752" s="2" t="s">
        <v>13</v>
      </c>
      <c r="K1752" s="6" t="s">
        <v>124</v>
      </c>
      <c r="L1752" s="6" t="s">
        <v>133</v>
      </c>
      <c r="M1752" s="6" t="s">
        <v>134</v>
      </c>
      <c r="N1752" s="3"/>
      <c r="O1752" s="3"/>
    </row>
    <row r="1753" spans="2:15" x14ac:dyDescent="0.25">
      <c r="B1753" s="6" t="s">
        <v>16</v>
      </c>
      <c r="C1753" s="3">
        <v>110.1875</v>
      </c>
      <c r="D1753" s="3">
        <v>5.34375</v>
      </c>
      <c r="E1753" s="3">
        <v>59</v>
      </c>
      <c r="F1753" s="3">
        <v>11.5</v>
      </c>
      <c r="G1753" s="3">
        <v>29</v>
      </c>
      <c r="H1753" s="3">
        <v>74.09375</v>
      </c>
      <c r="I1753" s="3">
        <f t="shared" si="72"/>
        <v>36.09375</v>
      </c>
      <c r="J1753" s="2" t="s">
        <v>13</v>
      </c>
      <c r="K1753" s="6" t="s">
        <v>124</v>
      </c>
      <c r="L1753" s="6" t="s">
        <v>133</v>
      </c>
      <c r="M1753" s="6" t="s">
        <v>134</v>
      </c>
      <c r="N1753" s="3"/>
      <c r="O1753" s="3"/>
    </row>
    <row r="1754" spans="2:15" x14ac:dyDescent="0.25">
      <c r="B1754" s="6" t="s">
        <v>16</v>
      </c>
      <c r="C1754" s="3">
        <v>111.1875</v>
      </c>
      <c r="D1754" s="3">
        <v>5.34375</v>
      </c>
      <c r="E1754" s="3">
        <v>60</v>
      </c>
      <c r="F1754" s="3">
        <v>11.5</v>
      </c>
      <c r="G1754" s="3">
        <v>29</v>
      </c>
      <c r="H1754" s="3">
        <v>75.09375</v>
      </c>
      <c r="I1754" s="3">
        <f t="shared" si="72"/>
        <v>36.09375</v>
      </c>
      <c r="J1754" s="2" t="s">
        <v>13</v>
      </c>
      <c r="K1754" s="6" t="s">
        <v>124</v>
      </c>
      <c r="L1754" s="6" t="s">
        <v>133</v>
      </c>
      <c r="M1754" s="6" t="s">
        <v>134</v>
      </c>
      <c r="N1754" s="3"/>
      <c r="O1754" s="3"/>
    </row>
    <row r="1755" spans="2:15" x14ac:dyDescent="0.25">
      <c r="B1755" s="6" t="s">
        <v>16</v>
      </c>
      <c r="C1755" s="3">
        <v>112.1875</v>
      </c>
      <c r="D1755" s="3">
        <v>5.34375</v>
      </c>
      <c r="E1755" s="3">
        <v>61</v>
      </c>
      <c r="F1755" s="3">
        <v>11.5</v>
      </c>
      <c r="G1755" s="3">
        <v>29</v>
      </c>
      <c r="H1755" s="3">
        <v>76.09375</v>
      </c>
      <c r="I1755" s="3">
        <f t="shared" si="72"/>
        <v>36.09375</v>
      </c>
      <c r="J1755" s="2" t="s">
        <v>13</v>
      </c>
      <c r="K1755" s="6" t="s">
        <v>124</v>
      </c>
      <c r="L1755" s="6" t="s">
        <v>133</v>
      </c>
      <c r="M1755" s="6" t="s">
        <v>134</v>
      </c>
      <c r="N1755" s="3"/>
      <c r="O1755" s="3"/>
    </row>
    <row r="1756" spans="2:15" x14ac:dyDescent="0.25">
      <c r="B1756" s="6" t="s">
        <v>16</v>
      </c>
      <c r="C1756" s="3">
        <v>113.1875</v>
      </c>
      <c r="D1756" s="3">
        <v>5.34375</v>
      </c>
      <c r="E1756" s="3">
        <v>62</v>
      </c>
      <c r="F1756" s="3">
        <v>11.5</v>
      </c>
      <c r="G1756" s="3">
        <v>29</v>
      </c>
      <c r="H1756" s="3">
        <v>77.09375</v>
      </c>
      <c r="I1756" s="3">
        <f t="shared" si="72"/>
        <v>36.09375</v>
      </c>
      <c r="J1756" s="2" t="s">
        <v>13</v>
      </c>
      <c r="K1756" s="6" t="s">
        <v>124</v>
      </c>
      <c r="L1756" s="6" t="s">
        <v>133</v>
      </c>
      <c r="M1756" s="6" t="s">
        <v>134</v>
      </c>
      <c r="N1756" s="3"/>
      <c r="O1756" s="3"/>
    </row>
    <row r="1757" spans="2:15" x14ac:dyDescent="0.25">
      <c r="B1757" s="6" t="s">
        <v>16</v>
      </c>
      <c r="C1757" s="3">
        <v>114.1875</v>
      </c>
      <c r="D1757" s="3">
        <v>5.34375</v>
      </c>
      <c r="E1757" s="3">
        <v>63</v>
      </c>
      <c r="F1757" s="3">
        <v>11.5</v>
      </c>
      <c r="G1757" s="3">
        <v>29</v>
      </c>
      <c r="H1757" s="3">
        <v>78.09375</v>
      </c>
      <c r="I1757" s="3">
        <f t="shared" si="72"/>
        <v>36.09375</v>
      </c>
      <c r="J1757" s="2" t="s">
        <v>13</v>
      </c>
      <c r="K1757" s="6" t="s">
        <v>124</v>
      </c>
      <c r="L1757" s="6" t="s">
        <v>133</v>
      </c>
      <c r="M1757" s="6" t="s">
        <v>134</v>
      </c>
      <c r="N1757" s="3"/>
      <c r="O1757" s="3"/>
    </row>
    <row r="1758" spans="2:15" x14ac:dyDescent="0.25">
      <c r="B1758" s="6" t="s">
        <v>16</v>
      </c>
      <c r="C1758" s="3">
        <v>115.1875</v>
      </c>
      <c r="D1758" s="3">
        <v>5.34375</v>
      </c>
      <c r="E1758" s="3">
        <v>64</v>
      </c>
      <c r="F1758" s="3">
        <v>11.5</v>
      </c>
      <c r="G1758" s="3">
        <v>29</v>
      </c>
      <c r="H1758" s="3">
        <v>79.09375</v>
      </c>
      <c r="I1758" s="3">
        <f t="shared" si="72"/>
        <v>36.09375</v>
      </c>
      <c r="J1758" s="2" t="s">
        <v>13</v>
      </c>
      <c r="K1758" s="6" t="s">
        <v>124</v>
      </c>
      <c r="L1758" s="6" t="s">
        <v>133</v>
      </c>
      <c r="M1758" s="6" t="s">
        <v>134</v>
      </c>
      <c r="N1758" s="3"/>
      <c r="O1758" s="3"/>
    </row>
    <row r="1759" spans="2:15" x14ac:dyDescent="0.25">
      <c r="B1759" s="6" t="s">
        <v>16</v>
      </c>
      <c r="C1759" s="3">
        <v>116.1875</v>
      </c>
      <c r="D1759" s="3">
        <v>5.34375</v>
      </c>
      <c r="E1759" s="3">
        <v>65</v>
      </c>
      <c r="F1759" s="3">
        <v>11.5</v>
      </c>
      <c r="G1759" s="3">
        <v>29</v>
      </c>
      <c r="H1759" s="3">
        <v>80.09375</v>
      </c>
      <c r="I1759" s="3">
        <f t="shared" si="72"/>
        <v>36.09375</v>
      </c>
      <c r="J1759" s="2" t="s">
        <v>13</v>
      </c>
      <c r="K1759" s="6" t="s">
        <v>124</v>
      </c>
      <c r="L1759" s="6" t="s">
        <v>133</v>
      </c>
      <c r="M1759" s="6" t="s">
        <v>134</v>
      </c>
      <c r="N1759" s="3"/>
      <c r="O1759" s="3"/>
    </row>
    <row r="1760" spans="2:15" x14ac:dyDescent="0.25">
      <c r="B1760" s="6" t="s">
        <v>16</v>
      </c>
      <c r="C1760" s="3">
        <v>117.1875</v>
      </c>
      <c r="D1760" s="3">
        <v>5.34375</v>
      </c>
      <c r="E1760" s="3">
        <v>66</v>
      </c>
      <c r="F1760" s="3">
        <v>11.5</v>
      </c>
      <c r="G1760" s="3">
        <v>29</v>
      </c>
      <c r="H1760" s="3">
        <v>81.09375</v>
      </c>
      <c r="I1760" s="3">
        <f t="shared" si="72"/>
        <v>36.09375</v>
      </c>
      <c r="J1760" s="2" t="s">
        <v>13</v>
      </c>
      <c r="K1760" s="6" t="s">
        <v>124</v>
      </c>
      <c r="L1760" s="6" t="s">
        <v>133</v>
      </c>
      <c r="M1760" s="6" t="s">
        <v>134</v>
      </c>
      <c r="N1760" s="3"/>
      <c r="O1760" s="3"/>
    </row>
    <row r="1761" spans="2:15" x14ac:dyDescent="0.25">
      <c r="B1761" s="6" t="s">
        <v>16</v>
      </c>
      <c r="C1761" s="3">
        <v>118.1875</v>
      </c>
      <c r="D1761" s="3">
        <v>5.34375</v>
      </c>
      <c r="E1761" s="3">
        <v>67</v>
      </c>
      <c r="F1761" s="3">
        <v>11.5</v>
      </c>
      <c r="G1761" s="3">
        <v>29</v>
      </c>
      <c r="H1761" s="3">
        <v>82.09375</v>
      </c>
      <c r="I1761" s="3">
        <f t="shared" si="72"/>
        <v>36.09375</v>
      </c>
      <c r="J1761" s="2" t="s">
        <v>13</v>
      </c>
      <c r="K1761" s="6" t="s">
        <v>124</v>
      </c>
      <c r="L1761" s="6" t="s">
        <v>133</v>
      </c>
      <c r="M1761" s="6" t="s">
        <v>134</v>
      </c>
      <c r="N1761" s="3"/>
      <c r="O1761" s="3"/>
    </row>
    <row r="1762" spans="2:15" x14ac:dyDescent="0.25">
      <c r="B1762" s="6" t="s">
        <v>16</v>
      </c>
      <c r="C1762" s="3">
        <v>119.1875</v>
      </c>
      <c r="D1762" s="3">
        <v>5.34375</v>
      </c>
      <c r="E1762" s="3">
        <v>68</v>
      </c>
      <c r="F1762" s="3">
        <v>11.5</v>
      </c>
      <c r="G1762" s="3">
        <v>29</v>
      </c>
      <c r="H1762" s="3">
        <v>83.09375</v>
      </c>
      <c r="I1762" s="3">
        <f t="shared" si="72"/>
        <v>36.09375</v>
      </c>
      <c r="J1762" s="2" t="s">
        <v>13</v>
      </c>
      <c r="K1762" s="6" t="s">
        <v>124</v>
      </c>
      <c r="L1762" s="6" t="s">
        <v>133</v>
      </c>
      <c r="M1762" s="6" t="s">
        <v>134</v>
      </c>
      <c r="N1762" s="3"/>
      <c r="O1762" s="3"/>
    </row>
    <row r="1763" spans="2:15" x14ac:dyDescent="0.25">
      <c r="B1763" s="6" t="s">
        <v>16</v>
      </c>
      <c r="C1763" s="3">
        <v>120.1875</v>
      </c>
      <c r="D1763" s="3">
        <v>5.34375</v>
      </c>
      <c r="E1763" s="3">
        <v>69</v>
      </c>
      <c r="F1763" s="3">
        <v>11.5</v>
      </c>
      <c r="G1763" s="3">
        <v>29</v>
      </c>
      <c r="H1763" s="3">
        <v>84.09375</v>
      </c>
      <c r="I1763" s="3">
        <f t="shared" si="72"/>
        <v>36.09375</v>
      </c>
      <c r="J1763" s="2" t="s">
        <v>13</v>
      </c>
      <c r="K1763" s="6" t="s">
        <v>124</v>
      </c>
      <c r="L1763" s="6" t="s">
        <v>133</v>
      </c>
      <c r="M1763" s="6" t="s">
        <v>134</v>
      </c>
      <c r="N1763" s="3"/>
      <c r="O1763" s="3"/>
    </row>
    <row r="1764" spans="2:15" x14ac:dyDescent="0.25">
      <c r="B1764" s="6" t="s">
        <v>118</v>
      </c>
      <c r="C1764" s="3">
        <v>72.1875</v>
      </c>
      <c r="D1764" s="3">
        <v>5.34375</v>
      </c>
      <c r="E1764" s="3">
        <v>21</v>
      </c>
      <c r="F1764" s="3">
        <v>11.5</v>
      </c>
      <c r="G1764" s="3">
        <v>29</v>
      </c>
      <c r="H1764" s="3">
        <v>36.09375</v>
      </c>
      <c r="I1764" s="3">
        <f>C1764-H1764</f>
        <v>36.09375</v>
      </c>
      <c r="J1764" s="2" t="s">
        <v>13</v>
      </c>
      <c r="K1764" s="6" t="s">
        <v>125</v>
      </c>
      <c r="L1764" s="6" t="s">
        <v>133</v>
      </c>
      <c r="M1764" s="6" t="s">
        <v>134</v>
      </c>
      <c r="N1764" s="3"/>
      <c r="O1764" s="3"/>
    </row>
    <row r="1765" spans="2:15" x14ac:dyDescent="0.25">
      <c r="B1765" s="6" t="s">
        <v>118</v>
      </c>
      <c r="C1765" s="3">
        <v>73.1875</v>
      </c>
      <c r="D1765" s="3">
        <v>5.34375</v>
      </c>
      <c r="E1765" s="3">
        <v>22</v>
      </c>
      <c r="F1765" s="3">
        <v>11.5</v>
      </c>
      <c r="G1765" s="3">
        <v>29</v>
      </c>
      <c r="H1765" s="3">
        <v>37.09375</v>
      </c>
      <c r="I1765" s="3">
        <f t="shared" ref="I1765:I1812" si="73">C1765-H1765</f>
        <v>36.09375</v>
      </c>
      <c r="J1765" s="2" t="s">
        <v>13</v>
      </c>
      <c r="K1765" s="6" t="s">
        <v>125</v>
      </c>
      <c r="L1765" s="6" t="s">
        <v>133</v>
      </c>
      <c r="M1765" s="6" t="s">
        <v>134</v>
      </c>
      <c r="N1765" s="3"/>
      <c r="O1765" s="3"/>
    </row>
    <row r="1766" spans="2:15" x14ac:dyDescent="0.25">
      <c r="B1766" s="6" t="s">
        <v>118</v>
      </c>
      <c r="C1766" s="3">
        <v>74.1875</v>
      </c>
      <c r="D1766" s="3">
        <v>5.34375</v>
      </c>
      <c r="E1766" s="3">
        <v>23</v>
      </c>
      <c r="F1766" s="3">
        <v>11.5</v>
      </c>
      <c r="G1766" s="3">
        <v>29</v>
      </c>
      <c r="H1766" s="3">
        <v>38.09375</v>
      </c>
      <c r="I1766" s="3">
        <f t="shared" si="73"/>
        <v>36.09375</v>
      </c>
      <c r="J1766" s="2" t="s">
        <v>13</v>
      </c>
      <c r="K1766" s="6" t="s">
        <v>125</v>
      </c>
      <c r="L1766" s="6" t="s">
        <v>133</v>
      </c>
      <c r="M1766" s="6" t="s">
        <v>134</v>
      </c>
      <c r="N1766" s="3"/>
      <c r="O1766" s="3"/>
    </row>
    <row r="1767" spans="2:15" x14ac:dyDescent="0.25">
      <c r="B1767" s="6" t="s">
        <v>118</v>
      </c>
      <c r="C1767" s="3">
        <v>75.1875</v>
      </c>
      <c r="D1767" s="3">
        <v>5.34375</v>
      </c>
      <c r="E1767" s="3">
        <v>24</v>
      </c>
      <c r="F1767" s="3">
        <v>11.5</v>
      </c>
      <c r="G1767" s="3">
        <v>29</v>
      </c>
      <c r="H1767" s="3">
        <v>39.09375</v>
      </c>
      <c r="I1767" s="3">
        <f t="shared" si="73"/>
        <v>36.09375</v>
      </c>
      <c r="J1767" s="2" t="s">
        <v>13</v>
      </c>
      <c r="K1767" s="6" t="s">
        <v>125</v>
      </c>
      <c r="L1767" s="6" t="s">
        <v>133</v>
      </c>
      <c r="M1767" s="6" t="s">
        <v>134</v>
      </c>
      <c r="N1767" s="3"/>
      <c r="O1767" s="3"/>
    </row>
    <row r="1768" spans="2:15" x14ac:dyDescent="0.25">
      <c r="B1768" s="6" t="s">
        <v>118</v>
      </c>
      <c r="C1768" s="3">
        <v>76.1875</v>
      </c>
      <c r="D1768" s="3">
        <v>5.34375</v>
      </c>
      <c r="E1768" s="3">
        <v>25</v>
      </c>
      <c r="F1768" s="3">
        <v>11.5</v>
      </c>
      <c r="G1768" s="3">
        <v>29</v>
      </c>
      <c r="H1768" s="3">
        <v>40.09375</v>
      </c>
      <c r="I1768" s="3">
        <f t="shared" si="73"/>
        <v>36.09375</v>
      </c>
      <c r="J1768" s="2" t="s">
        <v>13</v>
      </c>
      <c r="K1768" s="6" t="s">
        <v>125</v>
      </c>
      <c r="L1768" s="6" t="s">
        <v>133</v>
      </c>
      <c r="M1768" s="6" t="s">
        <v>134</v>
      </c>
      <c r="N1768" s="3"/>
      <c r="O1768" s="3"/>
    </row>
    <row r="1769" spans="2:15" x14ac:dyDescent="0.25">
      <c r="B1769" s="6" t="s">
        <v>118</v>
      </c>
      <c r="C1769" s="3">
        <v>77.1875</v>
      </c>
      <c r="D1769" s="3">
        <v>5.34375</v>
      </c>
      <c r="E1769" s="3">
        <v>26</v>
      </c>
      <c r="F1769" s="3">
        <v>11.5</v>
      </c>
      <c r="G1769" s="3">
        <v>29</v>
      </c>
      <c r="H1769" s="3">
        <v>41.09375</v>
      </c>
      <c r="I1769" s="3">
        <f t="shared" si="73"/>
        <v>36.09375</v>
      </c>
      <c r="J1769" s="2" t="s">
        <v>13</v>
      </c>
      <c r="K1769" s="6" t="s">
        <v>125</v>
      </c>
      <c r="L1769" s="6" t="s">
        <v>133</v>
      </c>
      <c r="M1769" s="6" t="s">
        <v>134</v>
      </c>
      <c r="N1769" s="3"/>
      <c r="O1769" s="3"/>
    </row>
    <row r="1770" spans="2:15" x14ac:dyDescent="0.25">
      <c r="B1770" s="6" t="s">
        <v>118</v>
      </c>
      <c r="C1770" s="3">
        <v>78.1875</v>
      </c>
      <c r="D1770" s="3">
        <v>5.34375</v>
      </c>
      <c r="E1770" s="3">
        <v>27</v>
      </c>
      <c r="F1770" s="3">
        <v>11.5</v>
      </c>
      <c r="G1770" s="3">
        <v>29</v>
      </c>
      <c r="H1770" s="3">
        <v>42.09375</v>
      </c>
      <c r="I1770" s="3">
        <f t="shared" si="73"/>
        <v>36.09375</v>
      </c>
      <c r="J1770" s="2" t="s">
        <v>13</v>
      </c>
      <c r="K1770" s="6" t="s">
        <v>125</v>
      </c>
      <c r="L1770" s="6" t="s">
        <v>133</v>
      </c>
      <c r="M1770" s="6" t="s">
        <v>134</v>
      </c>
      <c r="N1770" s="3"/>
      <c r="O1770" s="3"/>
    </row>
    <row r="1771" spans="2:15" x14ac:dyDescent="0.25">
      <c r="B1771" s="6" t="s">
        <v>118</v>
      </c>
      <c r="C1771" s="3">
        <v>79.1875</v>
      </c>
      <c r="D1771" s="3">
        <v>5.34375</v>
      </c>
      <c r="E1771" s="3">
        <v>28</v>
      </c>
      <c r="F1771" s="3">
        <v>11.5</v>
      </c>
      <c r="G1771" s="3">
        <v>29</v>
      </c>
      <c r="H1771" s="3">
        <v>43.09375</v>
      </c>
      <c r="I1771" s="3">
        <f t="shared" si="73"/>
        <v>36.09375</v>
      </c>
      <c r="J1771" s="2" t="s">
        <v>13</v>
      </c>
      <c r="K1771" s="6" t="s">
        <v>125</v>
      </c>
      <c r="L1771" s="6" t="s">
        <v>133</v>
      </c>
      <c r="M1771" s="6" t="s">
        <v>134</v>
      </c>
      <c r="N1771" s="3"/>
      <c r="O1771" s="3"/>
    </row>
    <row r="1772" spans="2:15" x14ac:dyDescent="0.25">
      <c r="B1772" s="6" t="s">
        <v>118</v>
      </c>
      <c r="C1772" s="3">
        <v>80.1875</v>
      </c>
      <c r="D1772" s="3">
        <v>5.34375</v>
      </c>
      <c r="E1772" s="3">
        <v>29</v>
      </c>
      <c r="F1772" s="3">
        <v>11.5</v>
      </c>
      <c r="G1772" s="3">
        <v>29</v>
      </c>
      <c r="H1772" s="3">
        <v>44.09375</v>
      </c>
      <c r="I1772" s="3">
        <f t="shared" si="73"/>
        <v>36.09375</v>
      </c>
      <c r="J1772" s="2" t="s">
        <v>13</v>
      </c>
      <c r="K1772" s="6" t="s">
        <v>125</v>
      </c>
      <c r="L1772" s="6" t="s">
        <v>133</v>
      </c>
      <c r="M1772" s="6" t="s">
        <v>134</v>
      </c>
      <c r="N1772" s="3"/>
      <c r="O1772" s="3"/>
    </row>
    <row r="1773" spans="2:15" x14ac:dyDescent="0.25">
      <c r="B1773" s="6" t="s">
        <v>118</v>
      </c>
      <c r="C1773" s="3">
        <v>81.1875</v>
      </c>
      <c r="D1773" s="3">
        <v>5.34375</v>
      </c>
      <c r="E1773" s="3">
        <v>30</v>
      </c>
      <c r="F1773" s="3">
        <v>11.5</v>
      </c>
      <c r="G1773" s="3">
        <v>29</v>
      </c>
      <c r="H1773" s="3">
        <v>45.09375</v>
      </c>
      <c r="I1773" s="3">
        <f t="shared" si="73"/>
        <v>36.09375</v>
      </c>
      <c r="J1773" s="2" t="s">
        <v>13</v>
      </c>
      <c r="K1773" s="6" t="s">
        <v>125</v>
      </c>
      <c r="L1773" s="6" t="s">
        <v>133</v>
      </c>
      <c r="M1773" s="6" t="s">
        <v>134</v>
      </c>
      <c r="N1773" s="3"/>
      <c r="O1773" s="3"/>
    </row>
    <row r="1774" spans="2:15" x14ac:dyDescent="0.25">
      <c r="B1774" s="6" t="s">
        <v>118</v>
      </c>
      <c r="C1774" s="3">
        <v>82.1875</v>
      </c>
      <c r="D1774" s="3">
        <v>5.34375</v>
      </c>
      <c r="E1774" s="3">
        <v>31</v>
      </c>
      <c r="F1774" s="3">
        <v>11.5</v>
      </c>
      <c r="G1774" s="3">
        <v>29</v>
      </c>
      <c r="H1774" s="3">
        <v>46.09375</v>
      </c>
      <c r="I1774" s="3">
        <f t="shared" si="73"/>
        <v>36.09375</v>
      </c>
      <c r="J1774" s="2" t="s">
        <v>13</v>
      </c>
      <c r="K1774" s="6" t="s">
        <v>125</v>
      </c>
      <c r="L1774" s="6" t="s">
        <v>133</v>
      </c>
      <c r="M1774" s="6" t="s">
        <v>134</v>
      </c>
      <c r="N1774" s="3"/>
      <c r="O1774" s="3"/>
    </row>
    <row r="1775" spans="2:15" x14ac:dyDescent="0.25">
      <c r="B1775" s="6" t="s">
        <v>118</v>
      </c>
      <c r="C1775" s="3">
        <v>83.1875</v>
      </c>
      <c r="D1775" s="3">
        <v>5.34375</v>
      </c>
      <c r="E1775" s="3">
        <v>32</v>
      </c>
      <c r="F1775" s="3">
        <v>11.5</v>
      </c>
      <c r="G1775" s="3">
        <v>29</v>
      </c>
      <c r="H1775" s="3">
        <v>47.09375</v>
      </c>
      <c r="I1775" s="3">
        <f t="shared" si="73"/>
        <v>36.09375</v>
      </c>
      <c r="J1775" s="2" t="s">
        <v>13</v>
      </c>
      <c r="K1775" s="6" t="s">
        <v>125</v>
      </c>
      <c r="L1775" s="6" t="s">
        <v>133</v>
      </c>
      <c r="M1775" s="6" t="s">
        <v>134</v>
      </c>
      <c r="N1775" s="3"/>
      <c r="O1775" s="3"/>
    </row>
    <row r="1776" spans="2:15" x14ac:dyDescent="0.25">
      <c r="B1776" s="6" t="s">
        <v>118</v>
      </c>
      <c r="C1776" s="3">
        <v>84.1875</v>
      </c>
      <c r="D1776" s="3">
        <v>5.34375</v>
      </c>
      <c r="E1776" s="3">
        <v>33</v>
      </c>
      <c r="F1776" s="3">
        <v>11.5</v>
      </c>
      <c r="G1776" s="3">
        <v>29</v>
      </c>
      <c r="H1776" s="3">
        <v>48.09375</v>
      </c>
      <c r="I1776" s="3">
        <f t="shared" si="73"/>
        <v>36.09375</v>
      </c>
      <c r="J1776" s="2" t="s">
        <v>13</v>
      </c>
      <c r="K1776" s="6" t="s">
        <v>125</v>
      </c>
      <c r="L1776" s="6" t="s">
        <v>133</v>
      </c>
      <c r="M1776" s="6" t="s">
        <v>134</v>
      </c>
      <c r="N1776" s="3"/>
      <c r="O1776" s="3"/>
    </row>
    <row r="1777" spans="2:15" x14ac:dyDescent="0.25">
      <c r="B1777" s="6" t="s">
        <v>118</v>
      </c>
      <c r="C1777" s="3">
        <v>85.1875</v>
      </c>
      <c r="D1777" s="3">
        <v>5.34375</v>
      </c>
      <c r="E1777" s="3">
        <v>34</v>
      </c>
      <c r="F1777" s="3">
        <v>11.5</v>
      </c>
      <c r="G1777" s="3">
        <v>29</v>
      </c>
      <c r="H1777" s="3">
        <v>49.09375</v>
      </c>
      <c r="I1777" s="3">
        <f t="shared" si="73"/>
        <v>36.09375</v>
      </c>
      <c r="J1777" s="2" t="s">
        <v>13</v>
      </c>
      <c r="K1777" s="6" t="s">
        <v>125</v>
      </c>
      <c r="L1777" s="6" t="s">
        <v>133</v>
      </c>
      <c r="M1777" s="6" t="s">
        <v>134</v>
      </c>
      <c r="N1777" s="3"/>
      <c r="O1777" s="3"/>
    </row>
    <row r="1778" spans="2:15" x14ac:dyDescent="0.25">
      <c r="B1778" s="6" t="s">
        <v>118</v>
      </c>
      <c r="C1778" s="3">
        <v>86.1875</v>
      </c>
      <c r="D1778" s="3">
        <v>5.34375</v>
      </c>
      <c r="E1778" s="3">
        <v>35</v>
      </c>
      <c r="F1778" s="3">
        <v>11.5</v>
      </c>
      <c r="G1778" s="3">
        <v>29</v>
      </c>
      <c r="H1778" s="3">
        <v>50.09375</v>
      </c>
      <c r="I1778" s="3">
        <f t="shared" si="73"/>
        <v>36.09375</v>
      </c>
      <c r="J1778" s="2" t="s">
        <v>13</v>
      </c>
      <c r="K1778" s="6" t="s">
        <v>125</v>
      </c>
      <c r="L1778" s="6" t="s">
        <v>133</v>
      </c>
      <c r="M1778" s="6" t="s">
        <v>134</v>
      </c>
      <c r="N1778" s="3"/>
      <c r="O1778" s="3"/>
    </row>
    <row r="1779" spans="2:15" x14ac:dyDescent="0.25">
      <c r="B1779" s="6" t="s">
        <v>118</v>
      </c>
      <c r="C1779" s="3">
        <v>87.1875</v>
      </c>
      <c r="D1779" s="3">
        <v>5.34375</v>
      </c>
      <c r="E1779" s="3">
        <v>36</v>
      </c>
      <c r="F1779" s="3">
        <v>11.5</v>
      </c>
      <c r="G1779" s="3">
        <v>29</v>
      </c>
      <c r="H1779" s="3">
        <v>51.09375</v>
      </c>
      <c r="I1779" s="3">
        <f t="shared" si="73"/>
        <v>36.09375</v>
      </c>
      <c r="J1779" s="2" t="s">
        <v>13</v>
      </c>
      <c r="K1779" s="6" t="s">
        <v>125</v>
      </c>
      <c r="L1779" s="6" t="s">
        <v>133</v>
      </c>
      <c r="M1779" s="6" t="s">
        <v>134</v>
      </c>
      <c r="N1779" s="3"/>
      <c r="O1779" s="3"/>
    </row>
    <row r="1780" spans="2:15" x14ac:dyDescent="0.25">
      <c r="B1780" s="6" t="s">
        <v>118</v>
      </c>
      <c r="C1780" s="3">
        <v>88.1875</v>
      </c>
      <c r="D1780" s="3">
        <v>5.34375</v>
      </c>
      <c r="E1780" s="3">
        <v>37</v>
      </c>
      <c r="F1780" s="3">
        <v>11.5</v>
      </c>
      <c r="G1780" s="3">
        <v>29</v>
      </c>
      <c r="H1780" s="3">
        <v>52.09375</v>
      </c>
      <c r="I1780" s="3">
        <f t="shared" si="73"/>
        <v>36.09375</v>
      </c>
      <c r="J1780" s="2" t="s">
        <v>13</v>
      </c>
      <c r="K1780" s="6" t="s">
        <v>125</v>
      </c>
      <c r="L1780" s="6" t="s">
        <v>133</v>
      </c>
      <c r="M1780" s="6" t="s">
        <v>134</v>
      </c>
      <c r="N1780" s="3"/>
      <c r="O1780" s="3"/>
    </row>
    <row r="1781" spans="2:15" x14ac:dyDescent="0.25">
      <c r="B1781" s="6" t="s">
        <v>118</v>
      </c>
      <c r="C1781" s="3">
        <v>89.1875</v>
      </c>
      <c r="D1781" s="3">
        <v>5.34375</v>
      </c>
      <c r="E1781" s="3">
        <v>38</v>
      </c>
      <c r="F1781" s="3">
        <v>11.5</v>
      </c>
      <c r="G1781" s="3">
        <v>29</v>
      </c>
      <c r="H1781" s="3">
        <v>53.09375</v>
      </c>
      <c r="I1781" s="3">
        <f t="shared" si="73"/>
        <v>36.09375</v>
      </c>
      <c r="J1781" s="2" t="s">
        <v>13</v>
      </c>
      <c r="K1781" s="6" t="s">
        <v>125</v>
      </c>
      <c r="L1781" s="6" t="s">
        <v>133</v>
      </c>
      <c r="M1781" s="6" t="s">
        <v>134</v>
      </c>
      <c r="N1781" s="3"/>
      <c r="O1781" s="3"/>
    </row>
    <row r="1782" spans="2:15" x14ac:dyDescent="0.25">
      <c r="B1782" s="6" t="s">
        <v>118</v>
      </c>
      <c r="C1782" s="3">
        <v>90.1875</v>
      </c>
      <c r="D1782" s="3">
        <v>5.34375</v>
      </c>
      <c r="E1782" s="3">
        <v>39</v>
      </c>
      <c r="F1782" s="3">
        <v>11.5</v>
      </c>
      <c r="G1782" s="3">
        <v>29</v>
      </c>
      <c r="H1782" s="3">
        <v>54.09375</v>
      </c>
      <c r="I1782" s="3">
        <f t="shared" si="73"/>
        <v>36.09375</v>
      </c>
      <c r="J1782" s="2" t="s">
        <v>13</v>
      </c>
      <c r="K1782" s="6" t="s">
        <v>125</v>
      </c>
      <c r="L1782" s="6" t="s">
        <v>133</v>
      </c>
      <c r="M1782" s="6" t="s">
        <v>134</v>
      </c>
      <c r="N1782" s="3"/>
      <c r="O1782" s="3"/>
    </row>
    <row r="1783" spans="2:15" x14ac:dyDescent="0.25">
      <c r="B1783" s="6" t="s">
        <v>118</v>
      </c>
      <c r="C1783" s="3">
        <v>91.1875</v>
      </c>
      <c r="D1783" s="3">
        <v>5.34375</v>
      </c>
      <c r="E1783" s="3">
        <v>40</v>
      </c>
      <c r="F1783" s="3">
        <v>11.5</v>
      </c>
      <c r="G1783" s="3">
        <v>29</v>
      </c>
      <c r="H1783" s="3">
        <v>55.09375</v>
      </c>
      <c r="I1783" s="3">
        <f t="shared" si="73"/>
        <v>36.09375</v>
      </c>
      <c r="J1783" s="2" t="s">
        <v>13</v>
      </c>
      <c r="K1783" s="6" t="s">
        <v>125</v>
      </c>
      <c r="L1783" s="6" t="s">
        <v>133</v>
      </c>
      <c r="M1783" s="6" t="s">
        <v>134</v>
      </c>
      <c r="N1783" s="3"/>
      <c r="O1783" s="3"/>
    </row>
    <row r="1784" spans="2:15" x14ac:dyDescent="0.25">
      <c r="B1784" s="6" t="s">
        <v>118</v>
      </c>
      <c r="C1784" s="3">
        <v>92.1875</v>
      </c>
      <c r="D1784" s="3">
        <v>5.34375</v>
      </c>
      <c r="E1784" s="3">
        <v>41</v>
      </c>
      <c r="F1784" s="3">
        <v>11.5</v>
      </c>
      <c r="G1784" s="3">
        <v>29</v>
      </c>
      <c r="H1784" s="3">
        <v>56.09375</v>
      </c>
      <c r="I1784" s="3">
        <f t="shared" si="73"/>
        <v>36.09375</v>
      </c>
      <c r="J1784" s="2" t="s">
        <v>13</v>
      </c>
      <c r="K1784" s="6" t="s">
        <v>125</v>
      </c>
      <c r="L1784" s="6" t="s">
        <v>133</v>
      </c>
      <c r="M1784" s="6" t="s">
        <v>134</v>
      </c>
      <c r="N1784" s="3"/>
      <c r="O1784" s="3"/>
    </row>
    <row r="1785" spans="2:15" x14ac:dyDescent="0.25">
      <c r="B1785" s="6" t="s">
        <v>118</v>
      </c>
      <c r="C1785" s="3">
        <v>93.1875</v>
      </c>
      <c r="D1785" s="3">
        <v>5.34375</v>
      </c>
      <c r="E1785" s="3">
        <v>42</v>
      </c>
      <c r="F1785" s="3">
        <v>11.5</v>
      </c>
      <c r="G1785" s="3">
        <v>29</v>
      </c>
      <c r="H1785" s="3">
        <v>57.09375</v>
      </c>
      <c r="I1785" s="3">
        <f t="shared" si="73"/>
        <v>36.09375</v>
      </c>
      <c r="J1785" s="2" t="s">
        <v>13</v>
      </c>
      <c r="K1785" s="6" t="s">
        <v>125</v>
      </c>
      <c r="L1785" s="6" t="s">
        <v>133</v>
      </c>
      <c r="M1785" s="6" t="s">
        <v>134</v>
      </c>
      <c r="N1785" s="3"/>
      <c r="O1785" s="3"/>
    </row>
    <row r="1786" spans="2:15" x14ac:dyDescent="0.25">
      <c r="B1786" s="6" t="s">
        <v>118</v>
      </c>
      <c r="C1786" s="3">
        <v>94.1875</v>
      </c>
      <c r="D1786" s="3">
        <v>5.34375</v>
      </c>
      <c r="E1786" s="3">
        <v>43</v>
      </c>
      <c r="F1786" s="3">
        <v>11.5</v>
      </c>
      <c r="G1786" s="3">
        <v>29</v>
      </c>
      <c r="H1786" s="3">
        <v>58.09375</v>
      </c>
      <c r="I1786" s="3">
        <f t="shared" si="73"/>
        <v>36.09375</v>
      </c>
      <c r="J1786" s="2" t="s">
        <v>13</v>
      </c>
      <c r="K1786" s="6" t="s">
        <v>125</v>
      </c>
      <c r="L1786" s="6" t="s">
        <v>133</v>
      </c>
      <c r="M1786" s="6" t="s">
        <v>134</v>
      </c>
      <c r="N1786" s="3"/>
      <c r="O1786" s="3"/>
    </row>
    <row r="1787" spans="2:15" x14ac:dyDescent="0.25">
      <c r="B1787" s="6" t="s">
        <v>118</v>
      </c>
      <c r="C1787" s="3">
        <v>95.1875</v>
      </c>
      <c r="D1787" s="3">
        <v>5.34375</v>
      </c>
      <c r="E1787" s="3">
        <v>44</v>
      </c>
      <c r="F1787" s="3">
        <v>11.5</v>
      </c>
      <c r="G1787" s="3">
        <v>29</v>
      </c>
      <c r="H1787" s="3">
        <v>59.09375</v>
      </c>
      <c r="I1787" s="3">
        <f t="shared" si="73"/>
        <v>36.09375</v>
      </c>
      <c r="J1787" s="2" t="s">
        <v>13</v>
      </c>
      <c r="K1787" s="6" t="s">
        <v>125</v>
      </c>
      <c r="L1787" s="6" t="s">
        <v>133</v>
      </c>
      <c r="M1787" s="6" t="s">
        <v>134</v>
      </c>
      <c r="N1787" s="3"/>
      <c r="O1787" s="3"/>
    </row>
    <row r="1788" spans="2:15" x14ac:dyDescent="0.25">
      <c r="B1788" s="6" t="s">
        <v>118</v>
      </c>
      <c r="C1788" s="3">
        <v>96.1875</v>
      </c>
      <c r="D1788" s="3">
        <v>5.34375</v>
      </c>
      <c r="E1788" s="3">
        <v>45</v>
      </c>
      <c r="F1788" s="3">
        <v>11.5</v>
      </c>
      <c r="G1788" s="3">
        <v>29</v>
      </c>
      <c r="H1788" s="3">
        <v>60.09375</v>
      </c>
      <c r="I1788" s="3">
        <f t="shared" si="73"/>
        <v>36.09375</v>
      </c>
      <c r="J1788" s="2" t="s">
        <v>13</v>
      </c>
      <c r="K1788" s="6" t="s">
        <v>125</v>
      </c>
      <c r="L1788" s="6" t="s">
        <v>133</v>
      </c>
      <c r="M1788" s="6" t="s">
        <v>134</v>
      </c>
      <c r="N1788" s="3"/>
      <c r="O1788" s="3"/>
    </row>
    <row r="1789" spans="2:15" x14ac:dyDescent="0.25">
      <c r="B1789" s="6" t="s">
        <v>118</v>
      </c>
      <c r="C1789" s="3">
        <v>97.1875</v>
      </c>
      <c r="D1789" s="3">
        <v>5.34375</v>
      </c>
      <c r="E1789" s="3">
        <v>46</v>
      </c>
      <c r="F1789" s="3">
        <v>11.5</v>
      </c>
      <c r="G1789" s="3">
        <v>29</v>
      </c>
      <c r="H1789" s="3">
        <v>61.09375</v>
      </c>
      <c r="I1789" s="3">
        <f t="shared" si="73"/>
        <v>36.09375</v>
      </c>
      <c r="J1789" s="2" t="s">
        <v>13</v>
      </c>
      <c r="K1789" s="6" t="s">
        <v>125</v>
      </c>
      <c r="L1789" s="6" t="s">
        <v>133</v>
      </c>
      <c r="M1789" s="6" t="s">
        <v>134</v>
      </c>
      <c r="N1789" s="3"/>
      <c r="O1789" s="3"/>
    </row>
    <row r="1790" spans="2:15" x14ac:dyDescent="0.25">
      <c r="B1790" s="6" t="s">
        <v>118</v>
      </c>
      <c r="C1790" s="3">
        <v>98.1875</v>
      </c>
      <c r="D1790" s="3">
        <v>5.34375</v>
      </c>
      <c r="E1790" s="3">
        <v>47</v>
      </c>
      <c r="F1790" s="3">
        <v>11.5</v>
      </c>
      <c r="G1790" s="3">
        <v>29</v>
      </c>
      <c r="H1790" s="3">
        <v>62.09375</v>
      </c>
      <c r="I1790" s="3">
        <f t="shared" si="73"/>
        <v>36.09375</v>
      </c>
      <c r="J1790" s="2" t="s">
        <v>13</v>
      </c>
      <c r="K1790" s="6" t="s">
        <v>125</v>
      </c>
      <c r="L1790" s="6" t="s">
        <v>133</v>
      </c>
      <c r="M1790" s="6" t="s">
        <v>134</v>
      </c>
      <c r="N1790" s="3"/>
      <c r="O1790" s="3"/>
    </row>
    <row r="1791" spans="2:15" x14ac:dyDescent="0.25">
      <c r="B1791" s="6" t="s">
        <v>118</v>
      </c>
      <c r="C1791" s="3">
        <v>99.1875</v>
      </c>
      <c r="D1791" s="3">
        <v>5.34375</v>
      </c>
      <c r="E1791" s="3">
        <v>48</v>
      </c>
      <c r="F1791" s="3">
        <v>11.5</v>
      </c>
      <c r="G1791" s="3">
        <v>29</v>
      </c>
      <c r="H1791" s="3">
        <v>63.09375</v>
      </c>
      <c r="I1791" s="3">
        <f t="shared" si="73"/>
        <v>36.09375</v>
      </c>
      <c r="J1791" s="2" t="s">
        <v>13</v>
      </c>
      <c r="K1791" s="6" t="s">
        <v>125</v>
      </c>
      <c r="L1791" s="6" t="s">
        <v>133</v>
      </c>
      <c r="M1791" s="6" t="s">
        <v>134</v>
      </c>
      <c r="N1791" s="3"/>
      <c r="O1791" s="3"/>
    </row>
    <row r="1792" spans="2:15" x14ac:dyDescent="0.25">
      <c r="B1792" s="6" t="s">
        <v>118</v>
      </c>
      <c r="C1792" s="3">
        <v>100.1875</v>
      </c>
      <c r="D1792" s="3">
        <v>5.34375</v>
      </c>
      <c r="E1792" s="3">
        <v>49</v>
      </c>
      <c r="F1792" s="3">
        <v>11.5</v>
      </c>
      <c r="G1792" s="3">
        <v>29</v>
      </c>
      <c r="H1792" s="3">
        <v>64.09375</v>
      </c>
      <c r="I1792" s="3">
        <f t="shared" si="73"/>
        <v>36.09375</v>
      </c>
      <c r="J1792" s="2" t="s">
        <v>13</v>
      </c>
      <c r="K1792" s="6" t="s">
        <v>125</v>
      </c>
      <c r="L1792" s="6" t="s">
        <v>133</v>
      </c>
      <c r="M1792" s="6" t="s">
        <v>134</v>
      </c>
      <c r="N1792" s="3"/>
      <c r="O1792" s="3"/>
    </row>
    <row r="1793" spans="2:15" x14ac:dyDescent="0.25">
      <c r="B1793" s="6" t="s">
        <v>118</v>
      </c>
      <c r="C1793" s="3">
        <v>101.1875</v>
      </c>
      <c r="D1793" s="3">
        <v>5.34375</v>
      </c>
      <c r="E1793" s="3">
        <v>50</v>
      </c>
      <c r="F1793" s="3">
        <v>11.5</v>
      </c>
      <c r="G1793" s="3">
        <v>29</v>
      </c>
      <c r="H1793" s="3">
        <v>65.09375</v>
      </c>
      <c r="I1793" s="3">
        <f t="shared" si="73"/>
        <v>36.09375</v>
      </c>
      <c r="J1793" s="2" t="s">
        <v>13</v>
      </c>
      <c r="K1793" s="6" t="s">
        <v>125</v>
      </c>
      <c r="L1793" s="6" t="s">
        <v>133</v>
      </c>
      <c r="M1793" s="6" t="s">
        <v>134</v>
      </c>
      <c r="N1793" s="3"/>
      <c r="O1793" s="3"/>
    </row>
    <row r="1794" spans="2:15" x14ac:dyDescent="0.25">
      <c r="B1794" s="6" t="s">
        <v>118</v>
      </c>
      <c r="C1794" s="3">
        <v>102.1875</v>
      </c>
      <c r="D1794" s="3">
        <v>5.34375</v>
      </c>
      <c r="E1794" s="3">
        <v>51</v>
      </c>
      <c r="F1794" s="3">
        <v>11.5</v>
      </c>
      <c r="G1794" s="3">
        <v>29</v>
      </c>
      <c r="H1794" s="3">
        <v>66.09375</v>
      </c>
      <c r="I1794" s="3">
        <f t="shared" si="73"/>
        <v>36.09375</v>
      </c>
      <c r="J1794" s="2" t="s">
        <v>13</v>
      </c>
      <c r="K1794" s="6" t="s">
        <v>125</v>
      </c>
      <c r="L1794" s="6" t="s">
        <v>133</v>
      </c>
      <c r="M1794" s="6" t="s">
        <v>134</v>
      </c>
      <c r="N1794" s="3"/>
      <c r="O1794" s="3"/>
    </row>
    <row r="1795" spans="2:15" x14ac:dyDescent="0.25">
      <c r="B1795" s="6" t="s">
        <v>118</v>
      </c>
      <c r="C1795" s="3">
        <v>103.1875</v>
      </c>
      <c r="D1795" s="3">
        <v>5.34375</v>
      </c>
      <c r="E1795" s="3">
        <v>52</v>
      </c>
      <c r="F1795" s="3">
        <v>11.5</v>
      </c>
      <c r="G1795" s="3">
        <v>29</v>
      </c>
      <c r="H1795" s="3">
        <v>67.09375</v>
      </c>
      <c r="I1795" s="3">
        <f t="shared" si="73"/>
        <v>36.09375</v>
      </c>
      <c r="J1795" s="2" t="s">
        <v>13</v>
      </c>
      <c r="K1795" s="6" t="s">
        <v>125</v>
      </c>
      <c r="L1795" s="6" t="s">
        <v>133</v>
      </c>
      <c r="M1795" s="6" t="s">
        <v>134</v>
      </c>
      <c r="N1795" s="3"/>
      <c r="O1795" s="3"/>
    </row>
    <row r="1796" spans="2:15" x14ac:dyDescent="0.25">
      <c r="B1796" s="6" t="s">
        <v>118</v>
      </c>
      <c r="C1796" s="3">
        <v>104.1875</v>
      </c>
      <c r="D1796" s="3">
        <v>5.34375</v>
      </c>
      <c r="E1796" s="3">
        <v>53</v>
      </c>
      <c r="F1796" s="3">
        <v>11.5</v>
      </c>
      <c r="G1796" s="3">
        <v>29</v>
      </c>
      <c r="H1796" s="3">
        <v>68.09375</v>
      </c>
      <c r="I1796" s="3">
        <f t="shared" si="73"/>
        <v>36.09375</v>
      </c>
      <c r="J1796" s="2" t="s">
        <v>13</v>
      </c>
      <c r="K1796" s="6" t="s">
        <v>125</v>
      </c>
      <c r="L1796" s="6" t="s">
        <v>133</v>
      </c>
      <c r="M1796" s="6" t="s">
        <v>134</v>
      </c>
      <c r="N1796" s="3"/>
      <c r="O1796" s="3"/>
    </row>
    <row r="1797" spans="2:15" x14ac:dyDescent="0.25">
      <c r="B1797" s="6" t="s">
        <v>118</v>
      </c>
      <c r="C1797" s="3">
        <v>105.1875</v>
      </c>
      <c r="D1797" s="3">
        <v>5.34375</v>
      </c>
      <c r="E1797" s="3">
        <v>54</v>
      </c>
      <c r="F1797" s="3">
        <v>11.5</v>
      </c>
      <c r="G1797" s="3">
        <v>29</v>
      </c>
      <c r="H1797" s="3">
        <v>69.09375</v>
      </c>
      <c r="I1797" s="3">
        <f t="shared" si="73"/>
        <v>36.09375</v>
      </c>
      <c r="J1797" s="2" t="s">
        <v>13</v>
      </c>
      <c r="K1797" s="6" t="s">
        <v>125</v>
      </c>
      <c r="L1797" s="6" t="s">
        <v>133</v>
      </c>
      <c r="M1797" s="6" t="s">
        <v>134</v>
      </c>
      <c r="N1797" s="3"/>
      <c r="O1797" s="3"/>
    </row>
    <row r="1798" spans="2:15" x14ac:dyDescent="0.25">
      <c r="B1798" s="6" t="s">
        <v>118</v>
      </c>
      <c r="C1798" s="3">
        <v>106.1875</v>
      </c>
      <c r="D1798" s="3">
        <v>5.34375</v>
      </c>
      <c r="E1798" s="3">
        <v>55</v>
      </c>
      <c r="F1798" s="3">
        <v>11.5</v>
      </c>
      <c r="G1798" s="3">
        <v>29</v>
      </c>
      <c r="H1798" s="3">
        <v>70.09375</v>
      </c>
      <c r="I1798" s="3">
        <f t="shared" si="73"/>
        <v>36.09375</v>
      </c>
      <c r="J1798" s="2" t="s">
        <v>13</v>
      </c>
      <c r="K1798" s="6" t="s">
        <v>125</v>
      </c>
      <c r="L1798" s="6" t="s">
        <v>133</v>
      </c>
      <c r="M1798" s="6" t="s">
        <v>134</v>
      </c>
      <c r="N1798" s="3"/>
      <c r="O1798" s="3"/>
    </row>
    <row r="1799" spans="2:15" x14ac:dyDescent="0.25">
      <c r="B1799" s="6" t="s">
        <v>118</v>
      </c>
      <c r="C1799" s="3">
        <v>107.1875</v>
      </c>
      <c r="D1799" s="3">
        <v>5.34375</v>
      </c>
      <c r="E1799" s="3">
        <v>56</v>
      </c>
      <c r="F1799" s="3">
        <v>11.5</v>
      </c>
      <c r="G1799" s="3">
        <v>29</v>
      </c>
      <c r="H1799" s="3">
        <v>71.09375</v>
      </c>
      <c r="I1799" s="3">
        <f t="shared" si="73"/>
        <v>36.09375</v>
      </c>
      <c r="J1799" s="2" t="s">
        <v>13</v>
      </c>
      <c r="K1799" s="6" t="s">
        <v>125</v>
      </c>
      <c r="L1799" s="6" t="s">
        <v>133</v>
      </c>
      <c r="M1799" s="6" t="s">
        <v>134</v>
      </c>
      <c r="N1799" s="3"/>
      <c r="O1799" s="3"/>
    </row>
    <row r="1800" spans="2:15" x14ac:dyDescent="0.25">
      <c r="B1800" s="6" t="s">
        <v>118</v>
      </c>
      <c r="C1800" s="3">
        <v>108.1875</v>
      </c>
      <c r="D1800" s="3">
        <v>5.34375</v>
      </c>
      <c r="E1800" s="3">
        <v>57</v>
      </c>
      <c r="F1800" s="3">
        <v>11.5</v>
      </c>
      <c r="G1800" s="3">
        <v>29</v>
      </c>
      <c r="H1800" s="3">
        <v>72.09375</v>
      </c>
      <c r="I1800" s="3">
        <f t="shared" si="73"/>
        <v>36.09375</v>
      </c>
      <c r="J1800" s="2" t="s">
        <v>13</v>
      </c>
      <c r="K1800" s="6" t="s">
        <v>125</v>
      </c>
      <c r="L1800" s="6" t="s">
        <v>133</v>
      </c>
      <c r="M1800" s="6" t="s">
        <v>134</v>
      </c>
      <c r="N1800" s="3"/>
      <c r="O1800" s="3"/>
    </row>
    <row r="1801" spans="2:15" x14ac:dyDescent="0.25">
      <c r="B1801" s="6" t="s">
        <v>118</v>
      </c>
      <c r="C1801" s="3">
        <v>109.1875</v>
      </c>
      <c r="D1801" s="3">
        <v>5.34375</v>
      </c>
      <c r="E1801" s="3">
        <v>58</v>
      </c>
      <c r="F1801" s="3">
        <v>11.5</v>
      </c>
      <c r="G1801" s="3">
        <v>29</v>
      </c>
      <c r="H1801" s="3">
        <v>73.09375</v>
      </c>
      <c r="I1801" s="3">
        <f t="shared" si="73"/>
        <v>36.09375</v>
      </c>
      <c r="J1801" s="2" t="s">
        <v>13</v>
      </c>
      <c r="K1801" s="6" t="s">
        <v>125</v>
      </c>
      <c r="L1801" s="6" t="s">
        <v>133</v>
      </c>
      <c r="M1801" s="6" t="s">
        <v>134</v>
      </c>
      <c r="N1801" s="3"/>
      <c r="O1801" s="3"/>
    </row>
    <row r="1802" spans="2:15" x14ac:dyDescent="0.25">
      <c r="B1802" s="6" t="s">
        <v>118</v>
      </c>
      <c r="C1802" s="3">
        <v>110.1875</v>
      </c>
      <c r="D1802" s="3">
        <v>5.34375</v>
      </c>
      <c r="E1802" s="3">
        <v>59</v>
      </c>
      <c r="F1802" s="3">
        <v>11.5</v>
      </c>
      <c r="G1802" s="3">
        <v>29</v>
      </c>
      <c r="H1802" s="3">
        <v>74.09375</v>
      </c>
      <c r="I1802" s="3">
        <f t="shared" si="73"/>
        <v>36.09375</v>
      </c>
      <c r="J1802" s="2" t="s">
        <v>13</v>
      </c>
      <c r="K1802" s="6" t="s">
        <v>125</v>
      </c>
      <c r="L1802" s="6" t="s">
        <v>133</v>
      </c>
      <c r="M1802" s="6" t="s">
        <v>134</v>
      </c>
      <c r="N1802" s="3"/>
      <c r="O1802" s="3"/>
    </row>
    <row r="1803" spans="2:15" x14ac:dyDescent="0.25">
      <c r="B1803" s="6" t="s">
        <v>118</v>
      </c>
      <c r="C1803" s="3">
        <v>111.1875</v>
      </c>
      <c r="D1803" s="3">
        <v>5.34375</v>
      </c>
      <c r="E1803" s="3">
        <v>60</v>
      </c>
      <c r="F1803" s="3">
        <v>11.5</v>
      </c>
      <c r="G1803" s="3">
        <v>29</v>
      </c>
      <c r="H1803" s="3">
        <v>75.09375</v>
      </c>
      <c r="I1803" s="3">
        <f t="shared" si="73"/>
        <v>36.09375</v>
      </c>
      <c r="J1803" s="2" t="s">
        <v>13</v>
      </c>
      <c r="K1803" s="6" t="s">
        <v>125</v>
      </c>
      <c r="L1803" s="6" t="s">
        <v>133</v>
      </c>
      <c r="M1803" s="6" t="s">
        <v>134</v>
      </c>
      <c r="N1803" s="3"/>
      <c r="O1803" s="3"/>
    </row>
    <row r="1804" spans="2:15" x14ac:dyDescent="0.25">
      <c r="B1804" s="6" t="s">
        <v>118</v>
      </c>
      <c r="C1804" s="3">
        <v>112.1875</v>
      </c>
      <c r="D1804" s="3">
        <v>5.34375</v>
      </c>
      <c r="E1804" s="3">
        <v>61</v>
      </c>
      <c r="F1804" s="3">
        <v>11.5</v>
      </c>
      <c r="G1804" s="3">
        <v>29</v>
      </c>
      <c r="H1804" s="3">
        <v>76.09375</v>
      </c>
      <c r="I1804" s="3">
        <f t="shared" si="73"/>
        <v>36.09375</v>
      </c>
      <c r="J1804" s="2" t="s">
        <v>13</v>
      </c>
      <c r="K1804" s="6" t="s">
        <v>125</v>
      </c>
      <c r="L1804" s="6" t="s">
        <v>133</v>
      </c>
      <c r="M1804" s="6" t="s">
        <v>134</v>
      </c>
      <c r="N1804" s="3"/>
      <c r="O1804" s="3"/>
    </row>
    <row r="1805" spans="2:15" x14ac:dyDescent="0.25">
      <c r="B1805" s="6" t="s">
        <v>118</v>
      </c>
      <c r="C1805" s="3">
        <v>113.1875</v>
      </c>
      <c r="D1805" s="3">
        <v>5.34375</v>
      </c>
      <c r="E1805" s="3">
        <v>62</v>
      </c>
      <c r="F1805" s="3">
        <v>11.5</v>
      </c>
      <c r="G1805" s="3">
        <v>29</v>
      </c>
      <c r="H1805" s="3">
        <v>77.09375</v>
      </c>
      <c r="I1805" s="3">
        <f t="shared" si="73"/>
        <v>36.09375</v>
      </c>
      <c r="J1805" s="2" t="s">
        <v>13</v>
      </c>
      <c r="K1805" s="6" t="s">
        <v>125</v>
      </c>
      <c r="L1805" s="6" t="s">
        <v>133</v>
      </c>
      <c r="M1805" s="6" t="s">
        <v>134</v>
      </c>
      <c r="N1805" s="3"/>
      <c r="O1805" s="3"/>
    </row>
    <row r="1806" spans="2:15" x14ac:dyDescent="0.25">
      <c r="B1806" s="6" t="s">
        <v>118</v>
      </c>
      <c r="C1806" s="3">
        <v>114.1875</v>
      </c>
      <c r="D1806" s="3">
        <v>5.34375</v>
      </c>
      <c r="E1806" s="3">
        <v>63</v>
      </c>
      <c r="F1806" s="3">
        <v>11.5</v>
      </c>
      <c r="G1806" s="3">
        <v>29</v>
      </c>
      <c r="H1806" s="3">
        <v>78.09375</v>
      </c>
      <c r="I1806" s="3">
        <f t="shared" si="73"/>
        <v>36.09375</v>
      </c>
      <c r="J1806" s="2" t="s">
        <v>13</v>
      </c>
      <c r="K1806" s="6" t="s">
        <v>125</v>
      </c>
      <c r="L1806" s="6" t="s">
        <v>133</v>
      </c>
      <c r="M1806" s="6" t="s">
        <v>134</v>
      </c>
      <c r="N1806" s="3"/>
      <c r="O1806" s="3"/>
    </row>
    <row r="1807" spans="2:15" x14ac:dyDescent="0.25">
      <c r="B1807" s="6" t="s">
        <v>118</v>
      </c>
      <c r="C1807" s="3">
        <v>115.1875</v>
      </c>
      <c r="D1807" s="3">
        <v>5.34375</v>
      </c>
      <c r="E1807" s="3">
        <v>64</v>
      </c>
      <c r="F1807" s="3">
        <v>11.5</v>
      </c>
      <c r="G1807" s="3">
        <v>29</v>
      </c>
      <c r="H1807" s="3">
        <v>79.09375</v>
      </c>
      <c r="I1807" s="3">
        <f t="shared" si="73"/>
        <v>36.09375</v>
      </c>
      <c r="J1807" s="2" t="s">
        <v>13</v>
      </c>
      <c r="K1807" s="6" t="s">
        <v>125</v>
      </c>
      <c r="L1807" s="6" t="s">
        <v>133</v>
      </c>
      <c r="M1807" s="6" t="s">
        <v>134</v>
      </c>
      <c r="N1807" s="3"/>
      <c r="O1807" s="3"/>
    </row>
    <row r="1808" spans="2:15" x14ac:dyDescent="0.25">
      <c r="B1808" s="6" t="s">
        <v>118</v>
      </c>
      <c r="C1808" s="3">
        <v>116.1875</v>
      </c>
      <c r="D1808" s="3">
        <v>5.34375</v>
      </c>
      <c r="E1808" s="3">
        <v>65</v>
      </c>
      <c r="F1808" s="3">
        <v>11.5</v>
      </c>
      <c r="G1808" s="3">
        <v>29</v>
      </c>
      <c r="H1808" s="3">
        <v>80.09375</v>
      </c>
      <c r="I1808" s="3">
        <f t="shared" si="73"/>
        <v>36.09375</v>
      </c>
      <c r="J1808" s="2" t="s">
        <v>13</v>
      </c>
      <c r="K1808" s="6" t="s">
        <v>125</v>
      </c>
      <c r="L1808" s="6" t="s">
        <v>133</v>
      </c>
      <c r="M1808" s="6" t="s">
        <v>134</v>
      </c>
      <c r="N1808" s="3"/>
      <c r="O1808" s="3"/>
    </row>
    <row r="1809" spans="2:15" x14ac:dyDescent="0.25">
      <c r="B1809" s="6" t="s">
        <v>118</v>
      </c>
      <c r="C1809" s="3">
        <v>117.1875</v>
      </c>
      <c r="D1809" s="3">
        <v>5.34375</v>
      </c>
      <c r="E1809" s="3">
        <v>66</v>
      </c>
      <c r="F1809" s="3">
        <v>11.5</v>
      </c>
      <c r="G1809" s="3">
        <v>29</v>
      </c>
      <c r="H1809" s="3">
        <v>81.09375</v>
      </c>
      <c r="I1809" s="3">
        <f t="shared" si="73"/>
        <v>36.09375</v>
      </c>
      <c r="J1809" s="2" t="s">
        <v>13</v>
      </c>
      <c r="K1809" s="6" t="s">
        <v>125</v>
      </c>
      <c r="L1809" s="6" t="s">
        <v>133</v>
      </c>
      <c r="M1809" s="6" t="s">
        <v>134</v>
      </c>
      <c r="N1809" s="3"/>
      <c r="O1809" s="3"/>
    </row>
    <row r="1810" spans="2:15" x14ac:dyDescent="0.25">
      <c r="B1810" s="6" t="s">
        <v>118</v>
      </c>
      <c r="C1810" s="3">
        <v>118.1875</v>
      </c>
      <c r="D1810" s="3">
        <v>5.34375</v>
      </c>
      <c r="E1810" s="3">
        <v>67</v>
      </c>
      <c r="F1810" s="3">
        <v>11.5</v>
      </c>
      <c r="G1810" s="3">
        <v>29</v>
      </c>
      <c r="H1810" s="3">
        <v>82.09375</v>
      </c>
      <c r="I1810" s="3">
        <f t="shared" si="73"/>
        <v>36.09375</v>
      </c>
      <c r="J1810" s="2" t="s">
        <v>13</v>
      </c>
      <c r="K1810" s="6" t="s">
        <v>125</v>
      </c>
      <c r="L1810" s="6" t="s">
        <v>133</v>
      </c>
      <c r="M1810" s="6" t="s">
        <v>134</v>
      </c>
      <c r="N1810" s="3"/>
      <c r="O1810" s="3"/>
    </row>
    <row r="1811" spans="2:15" x14ac:dyDescent="0.25">
      <c r="B1811" s="6" t="s">
        <v>118</v>
      </c>
      <c r="C1811" s="3">
        <v>119.1875</v>
      </c>
      <c r="D1811" s="3">
        <v>5.34375</v>
      </c>
      <c r="E1811" s="3">
        <v>68</v>
      </c>
      <c r="F1811" s="3">
        <v>11.5</v>
      </c>
      <c r="G1811" s="3">
        <v>29</v>
      </c>
      <c r="H1811" s="3">
        <v>83.09375</v>
      </c>
      <c r="I1811" s="3">
        <f t="shared" si="73"/>
        <v>36.09375</v>
      </c>
      <c r="J1811" s="2" t="s">
        <v>13</v>
      </c>
      <c r="K1811" s="6" t="s">
        <v>125</v>
      </c>
      <c r="L1811" s="6" t="s">
        <v>133</v>
      </c>
      <c r="M1811" s="6" t="s">
        <v>134</v>
      </c>
      <c r="N1811" s="3"/>
      <c r="O1811" s="3"/>
    </row>
    <row r="1812" spans="2:15" x14ac:dyDescent="0.25">
      <c r="B1812" s="6" t="s">
        <v>118</v>
      </c>
      <c r="C1812" s="3">
        <v>120.1875</v>
      </c>
      <c r="D1812" s="3">
        <v>5.34375</v>
      </c>
      <c r="E1812" s="3">
        <v>69</v>
      </c>
      <c r="F1812" s="3">
        <v>11.5</v>
      </c>
      <c r="G1812" s="3">
        <v>29</v>
      </c>
      <c r="H1812" s="3">
        <v>84.09375</v>
      </c>
      <c r="I1812" s="3">
        <f t="shared" si="73"/>
        <v>36.09375</v>
      </c>
      <c r="J1812" s="2" t="s">
        <v>13</v>
      </c>
      <c r="K1812" s="6" t="s">
        <v>125</v>
      </c>
      <c r="L1812" s="6" t="s">
        <v>133</v>
      </c>
      <c r="M1812" s="6" t="s">
        <v>134</v>
      </c>
      <c r="N1812" s="3"/>
      <c r="O1812" s="3"/>
    </row>
    <row r="1813" spans="2:15" x14ac:dyDescent="0.25">
      <c r="B1813" s="6" t="s">
        <v>17</v>
      </c>
      <c r="C1813" s="3">
        <v>72.1875</v>
      </c>
      <c r="D1813" s="3">
        <v>5.59375</v>
      </c>
      <c r="E1813" s="3">
        <v>20.5</v>
      </c>
      <c r="F1813" s="3">
        <v>12</v>
      </c>
      <c r="G1813" s="3">
        <v>28.5</v>
      </c>
      <c r="H1813" s="3">
        <v>36.09375</v>
      </c>
      <c r="I1813" s="3">
        <f>C1813-H1813</f>
        <v>36.09375</v>
      </c>
      <c r="J1813" s="2" t="s">
        <v>13</v>
      </c>
      <c r="K1813" s="6" t="s">
        <v>126</v>
      </c>
      <c r="L1813" s="6" t="s">
        <v>133</v>
      </c>
      <c r="M1813" s="6" t="s">
        <v>134</v>
      </c>
      <c r="N1813" s="3"/>
      <c r="O1813" s="3"/>
    </row>
    <row r="1814" spans="2:15" x14ac:dyDescent="0.25">
      <c r="B1814" s="6" t="s">
        <v>17</v>
      </c>
      <c r="C1814" s="3">
        <v>73.1875</v>
      </c>
      <c r="D1814" s="3">
        <v>5.59375</v>
      </c>
      <c r="E1814" s="3">
        <v>21.5</v>
      </c>
      <c r="F1814" s="3">
        <v>12</v>
      </c>
      <c r="G1814" s="3">
        <v>28.5</v>
      </c>
      <c r="H1814" s="3">
        <v>37.09375</v>
      </c>
      <c r="I1814" s="3">
        <f t="shared" ref="I1814:I1861" si="74">C1814-H1814</f>
        <v>36.09375</v>
      </c>
      <c r="J1814" s="2" t="s">
        <v>13</v>
      </c>
      <c r="K1814" s="6" t="s">
        <v>126</v>
      </c>
      <c r="L1814" s="6" t="s">
        <v>133</v>
      </c>
      <c r="M1814" s="6" t="s">
        <v>134</v>
      </c>
      <c r="N1814" s="3"/>
      <c r="O1814" s="3"/>
    </row>
    <row r="1815" spans="2:15" x14ac:dyDescent="0.25">
      <c r="B1815" s="6" t="s">
        <v>17</v>
      </c>
      <c r="C1815" s="3">
        <v>74.1875</v>
      </c>
      <c r="D1815" s="3">
        <v>5.59375</v>
      </c>
      <c r="E1815" s="3">
        <v>22.5</v>
      </c>
      <c r="F1815" s="3">
        <v>12</v>
      </c>
      <c r="G1815" s="3">
        <v>28.5</v>
      </c>
      <c r="H1815" s="3">
        <v>38.09375</v>
      </c>
      <c r="I1815" s="3">
        <f t="shared" si="74"/>
        <v>36.09375</v>
      </c>
      <c r="J1815" s="2" t="s">
        <v>13</v>
      </c>
      <c r="K1815" s="6" t="s">
        <v>126</v>
      </c>
      <c r="L1815" s="6" t="s">
        <v>133</v>
      </c>
      <c r="M1815" s="6" t="s">
        <v>134</v>
      </c>
      <c r="N1815" s="3"/>
      <c r="O1815" s="3"/>
    </row>
    <row r="1816" spans="2:15" x14ac:dyDescent="0.25">
      <c r="B1816" s="6" t="s">
        <v>17</v>
      </c>
      <c r="C1816" s="3">
        <v>75.1875</v>
      </c>
      <c r="D1816" s="3">
        <v>5.59375</v>
      </c>
      <c r="E1816" s="3">
        <v>23.5</v>
      </c>
      <c r="F1816" s="3">
        <v>12</v>
      </c>
      <c r="G1816" s="3">
        <v>28.5</v>
      </c>
      <c r="H1816" s="3">
        <v>39.09375</v>
      </c>
      <c r="I1816" s="3">
        <f t="shared" si="74"/>
        <v>36.09375</v>
      </c>
      <c r="J1816" s="2" t="s">
        <v>13</v>
      </c>
      <c r="K1816" s="6" t="s">
        <v>126</v>
      </c>
      <c r="L1816" s="6" t="s">
        <v>133</v>
      </c>
      <c r="M1816" s="6" t="s">
        <v>134</v>
      </c>
      <c r="N1816" s="3"/>
      <c r="O1816" s="3"/>
    </row>
    <row r="1817" spans="2:15" x14ac:dyDescent="0.25">
      <c r="B1817" s="6" t="s">
        <v>17</v>
      </c>
      <c r="C1817" s="3">
        <v>76.1875</v>
      </c>
      <c r="D1817" s="3">
        <v>5.59375</v>
      </c>
      <c r="E1817" s="3">
        <v>24.5</v>
      </c>
      <c r="F1817" s="3">
        <v>12</v>
      </c>
      <c r="G1817" s="3">
        <v>28.5</v>
      </c>
      <c r="H1817" s="3">
        <v>40.09375</v>
      </c>
      <c r="I1817" s="3">
        <f t="shared" si="74"/>
        <v>36.09375</v>
      </c>
      <c r="J1817" s="2" t="s">
        <v>13</v>
      </c>
      <c r="K1817" s="6" t="s">
        <v>126</v>
      </c>
      <c r="L1817" s="6" t="s">
        <v>133</v>
      </c>
      <c r="M1817" s="6" t="s">
        <v>134</v>
      </c>
      <c r="N1817" s="3"/>
      <c r="O1817" s="3"/>
    </row>
    <row r="1818" spans="2:15" x14ac:dyDescent="0.25">
      <c r="B1818" s="6" t="s">
        <v>17</v>
      </c>
      <c r="C1818" s="3">
        <v>77.1875</v>
      </c>
      <c r="D1818" s="3">
        <v>5.59375</v>
      </c>
      <c r="E1818" s="3">
        <v>25.5</v>
      </c>
      <c r="F1818" s="3">
        <v>12</v>
      </c>
      <c r="G1818" s="3">
        <v>28.5</v>
      </c>
      <c r="H1818" s="3">
        <v>41.09375</v>
      </c>
      <c r="I1818" s="3">
        <f t="shared" si="74"/>
        <v>36.09375</v>
      </c>
      <c r="J1818" s="2" t="s">
        <v>13</v>
      </c>
      <c r="K1818" s="6" t="s">
        <v>126</v>
      </c>
      <c r="L1818" s="6" t="s">
        <v>133</v>
      </c>
      <c r="M1818" s="6" t="s">
        <v>134</v>
      </c>
      <c r="N1818" s="3"/>
      <c r="O1818" s="3"/>
    </row>
    <row r="1819" spans="2:15" x14ac:dyDescent="0.25">
      <c r="B1819" s="6" t="s">
        <v>17</v>
      </c>
      <c r="C1819" s="3">
        <v>78.1875</v>
      </c>
      <c r="D1819" s="3">
        <v>5.59375</v>
      </c>
      <c r="E1819" s="3">
        <v>26.5</v>
      </c>
      <c r="F1819" s="3">
        <v>12</v>
      </c>
      <c r="G1819" s="3">
        <v>28.5</v>
      </c>
      <c r="H1819" s="3">
        <v>42.09375</v>
      </c>
      <c r="I1819" s="3">
        <f t="shared" si="74"/>
        <v>36.09375</v>
      </c>
      <c r="J1819" s="2" t="s">
        <v>13</v>
      </c>
      <c r="K1819" s="6" t="s">
        <v>126</v>
      </c>
      <c r="L1819" s="6" t="s">
        <v>133</v>
      </c>
      <c r="M1819" s="6" t="s">
        <v>134</v>
      </c>
      <c r="N1819" s="3"/>
      <c r="O1819" s="3"/>
    </row>
    <row r="1820" spans="2:15" x14ac:dyDescent="0.25">
      <c r="B1820" s="6" t="s">
        <v>17</v>
      </c>
      <c r="C1820" s="3">
        <v>79.1875</v>
      </c>
      <c r="D1820" s="3">
        <v>5.59375</v>
      </c>
      <c r="E1820" s="3">
        <v>27.5</v>
      </c>
      <c r="F1820" s="3">
        <v>12</v>
      </c>
      <c r="G1820" s="3">
        <v>28.5</v>
      </c>
      <c r="H1820" s="3">
        <v>43.09375</v>
      </c>
      <c r="I1820" s="3">
        <f t="shared" si="74"/>
        <v>36.09375</v>
      </c>
      <c r="J1820" s="2" t="s">
        <v>13</v>
      </c>
      <c r="K1820" s="6" t="s">
        <v>126</v>
      </c>
      <c r="L1820" s="6" t="s">
        <v>133</v>
      </c>
      <c r="M1820" s="6" t="s">
        <v>134</v>
      </c>
      <c r="N1820" s="3"/>
      <c r="O1820" s="3"/>
    </row>
    <row r="1821" spans="2:15" x14ac:dyDescent="0.25">
      <c r="B1821" s="6" t="s">
        <v>17</v>
      </c>
      <c r="C1821" s="3">
        <v>80.1875</v>
      </c>
      <c r="D1821" s="3">
        <v>5.59375</v>
      </c>
      <c r="E1821" s="3">
        <v>28.5</v>
      </c>
      <c r="F1821" s="3">
        <v>12</v>
      </c>
      <c r="G1821" s="3">
        <v>28.5</v>
      </c>
      <c r="H1821" s="3">
        <v>44.09375</v>
      </c>
      <c r="I1821" s="3">
        <f t="shared" si="74"/>
        <v>36.09375</v>
      </c>
      <c r="J1821" s="2" t="s">
        <v>13</v>
      </c>
      <c r="K1821" s="6" t="s">
        <v>126</v>
      </c>
      <c r="L1821" s="6" t="s">
        <v>133</v>
      </c>
      <c r="M1821" s="6" t="s">
        <v>134</v>
      </c>
      <c r="N1821" s="3"/>
      <c r="O1821" s="3"/>
    </row>
    <row r="1822" spans="2:15" x14ac:dyDescent="0.25">
      <c r="B1822" s="6" t="s">
        <v>17</v>
      </c>
      <c r="C1822" s="3">
        <v>81.1875</v>
      </c>
      <c r="D1822" s="3">
        <v>5.59375</v>
      </c>
      <c r="E1822" s="3">
        <v>29.5</v>
      </c>
      <c r="F1822" s="3">
        <v>12</v>
      </c>
      <c r="G1822" s="3">
        <v>28.5</v>
      </c>
      <c r="H1822" s="3">
        <v>45.09375</v>
      </c>
      <c r="I1822" s="3">
        <f t="shared" si="74"/>
        <v>36.09375</v>
      </c>
      <c r="J1822" s="2" t="s">
        <v>13</v>
      </c>
      <c r="K1822" s="6" t="s">
        <v>126</v>
      </c>
      <c r="L1822" s="6" t="s">
        <v>133</v>
      </c>
      <c r="M1822" s="6" t="s">
        <v>134</v>
      </c>
      <c r="N1822" s="3"/>
      <c r="O1822" s="3"/>
    </row>
    <row r="1823" spans="2:15" x14ac:dyDescent="0.25">
      <c r="B1823" s="6" t="s">
        <v>17</v>
      </c>
      <c r="C1823" s="3">
        <v>82.1875</v>
      </c>
      <c r="D1823" s="3">
        <v>5.59375</v>
      </c>
      <c r="E1823" s="3">
        <v>30.5</v>
      </c>
      <c r="F1823" s="3">
        <v>12</v>
      </c>
      <c r="G1823" s="3">
        <v>28.5</v>
      </c>
      <c r="H1823" s="3">
        <v>46.09375</v>
      </c>
      <c r="I1823" s="3">
        <f t="shared" si="74"/>
        <v>36.09375</v>
      </c>
      <c r="J1823" s="2" t="s">
        <v>13</v>
      </c>
      <c r="K1823" s="6" t="s">
        <v>126</v>
      </c>
      <c r="L1823" s="6" t="s">
        <v>133</v>
      </c>
      <c r="M1823" s="6" t="s">
        <v>134</v>
      </c>
      <c r="N1823" s="3"/>
      <c r="O1823" s="3"/>
    </row>
    <row r="1824" spans="2:15" x14ac:dyDescent="0.25">
      <c r="B1824" s="6" t="s">
        <v>17</v>
      </c>
      <c r="C1824" s="3">
        <v>83.1875</v>
      </c>
      <c r="D1824" s="3">
        <v>5.59375</v>
      </c>
      <c r="E1824" s="3">
        <v>31.5</v>
      </c>
      <c r="F1824" s="3">
        <v>12</v>
      </c>
      <c r="G1824" s="3">
        <v>28.5</v>
      </c>
      <c r="H1824" s="3">
        <v>47.09375</v>
      </c>
      <c r="I1824" s="3">
        <f t="shared" si="74"/>
        <v>36.09375</v>
      </c>
      <c r="J1824" s="2" t="s">
        <v>13</v>
      </c>
      <c r="K1824" s="6" t="s">
        <v>126</v>
      </c>
      <c r="L1824" s="6" t="s">
        <v>133</v>
      </c>
      <c r="M1824" s="6" t="s">
        <v>134</v>
      </c>
      <c r="N1824" s="3"/>
      <c r="O1824" s="3"/>
    </row>
    <row r="1825" spans="2:15" x14ac:dyDescent="0.25">
      <c r="B1825" s="6" t="s">
        <v>17</v>
      </c>
      <c r="C1825" s="3">
        <v>84.1875</v>
      </c>
      <c r="D1825" s="3">
        <v>5.59375</v>
      </c>
      <c r="E1825" s="3">
        <v>32.5</v>
      </c>
      <c r="F1825" s="3">
        <v>12</v>
      </c>
      <c r="G1825" s="3">
        <v>28.5</v>
      </c>
      <c r="H1825" s="3">
        <v>48.09375</v>
      </c>
      <c r="I1825" s="3">
        <f t="shared" si="74"/>
        <v>36.09375</v>
      </c>
      <c r="J1825" s="2" t="s">
        <v>13</v>
      </c>
      <c r="K1825" s="6" t="s">
        <v>126</v>
      </c>
      <c r="L1825" s="6" t="s">
        <v>133</v>
      </c>
      <c r="M1825" s="6" t="s">
        <v>134</v>
      </c>
      <c r="N1825" s="3"/>
      <c r="O1825" s="3"/>
    </row>
    <row r="1826" spans="2:15" x14ac:dyDescent="0.25">
      <c r="B1826" s="6" t="s">
        <v>17</v>
      </c>
      <c r="C1826" s="3">
        <v>85.1875</v>
      </c>
      <c r="D1826" s="3">
        <v>5.59375</v>
      </c>
      <c r="E1826" s="3">
        <v>33.5</v>
      </c>
      <c r="F1826" s="3">
        <v>12</v>
      </c>
      <c r="G1826" s="3">
        <v>28.5</v>
      </c>
      <c r="H1826" s="3">
        <v>49.09375</v>
      </c>
      <c r="I1826" s="3">
        <f t="shared" si="74"/>
        <v>36.09375</v>
      </c>
      <c r="J1826" s="2" t="s">
        <v>13</v>
      </c>
      <c r="K1826" s="6" t="s">
        <v>126</v>
      </c>
      <c r="L1826" s="6" t="s">
        <v>133</v>
      </c>
      <c r="M1826" s="6" t="s">
        <v>134</v>
      </c>
      <c r="N1826" s="3"/>
      <c r="O1826" s="3"/>
    </row>
    <row r="1827" spans="2:15" x14ac:dyDescent="0.25">
      <c r="B1827" s="6" t="s">
        <v>17</v>
      </c>
      <c r="C1827" s="3">
        <v>86.1875</v>
      </c>
      <c r="D1827" s="3">
        <v>5.59375</v>
      </c>
      <c r="E1827" s="3">
        <v>34.5</v>
      </c>
      <c r="F1827" s="3">
        <v>12</v>
      </c>
      <c r="G1827" s="3">
        <v>28.5</v>
      </c>
      <c r="H1827" s="3">
        <v>50.09375</v>
      </c>
      <c r="I1827" s="3">
        <f t="shared" si="74"/>
        <v>36.09375</v>
      </c>
      <c r="J1827" s="2" t="s">
        <v>13</v>
      </c>
      <c r="K1827" s="6" t="s">
        <v>126</v>
      </c>
      <c r="L1827" s="6" t="s">
        <v>133</v>
      </c>
      <c r="M1827" s="6" t="s">
        <v>134</v>
      </c>
      <c r="N1827" s="3"/>
      <c r="O1827" s="3"/>
    </row>
    <row r="1828" spans="2:15" x14ac:dyDescent="0.25">
      <c r="B1828" s="6" t="s">
        <v>17</v>
      </c>
      <c r="C1828" s="3">
        <v>87.1875</v>
      </c>
      <c r="D1828" s="3">
        <v>5.59375</v>
      </c>
      <c r="E1828" s="3">
        <v>35.5</v>
      </c>
      <c r="F1828" s="3">
        <v>12</v>
      </c>
      <c r="G1828" s="3">
        <v>28.5</v>
      </c>
      <c r="H1828" s="3">
        <v>51.09375</v>
      </c>
      <c r="I1828" s="3">
        <f t="shared" si="74"/>
        <v>36.09375</v>
      </c>
      <c r="J1828" s="2" t="s">
        <v>13</v>
      </c>
      <c r="K1828" s="6" t="s">
        <v>126</v>
      </c>
      <c r="L1828" s="6" t="s">
        <v>133</v>
      </c>
      <c r="M1828" s="6" t="s">
        <v>134</v>
      </c>
      <c r="N1828" s="3"/>
      <c r="O1828" s="3"/>
    </row>
    <row r="1829" spans="2:15" x14ac:dyDescent="0.25">
      <c r="B1829" s="6" t="s">
        <v>17</v>
      </c>
      <c r="C1829" s="3">
        <v>88.1875</v>
      </c>
      <c r="D1829" s="3">
        <v>5.59375</v>
      </c>
      <c r="E1829" s="3">
        <v>36.5</v>
      </c>
      <c r="F1829" s="3">
        <v>12</v>
      </c>
      <c r="G1829" s="3">
        <v>28.5</v>
      </c>
      <c r="H1829" s="3">
        <v>52.09375</v>
      </c>
      <c r="I1829" s="3">
        <f t="shared" si="74"/>
        <v>36.09375</v>
      </c>
      <c r="J1829" s="2" t="s">
        <v>13</v>
      </c>
      <c r="K1829" s="6" t="s">
        <v>126</v>
      </c>
      <c r="L1829" s="6" t="s">
        <v>133</v>
      </c>
      <c r="M1829" s="6" t="s">
        <v>134</v>
      </c>
      <c r="N1829" s="3"/>
      <c r="O1829" s="3"/>
    </row>
    <row r="1830" spans="2:15" x14ac:dyDescent="0.25">
      <c r="B1830" s="6" t="s">
        <v>17</v>
      </c>
      <c r="C1830" s="3">
        <v>89.1875</v>
      </c>
      <c r="D1830" s="3">
        <v>5.59375</v>
      </c>
      <c r="E1830" s="3">
        <v>37.5</v>
      </c>
      <c r="F1830" s="3">
        <v>12</v>
      </c>
      <c r="G1830" s="3">
        <v>28.5</v>
      </c>
      <c r="H1830" s="3">
        <v>53.09375</v>
      </c>
      <c r="I1830" s="3">
        <f t="shared" si="74"/>
        <v>36.09375</v>
      </c>
      <c r="J1830" s="2" t="s">
        <v>13</v>
      </c>
      <c r="K1830" s="6" t="s">
        <v>126</v>
      </c>
      <c r="L1830" s="6" t="s">
        <v>133</v>
      </c>
      <c r="M1830" s="6" t="s">
        <v>134</v>
      </c>
      <c r="N1830" s="3"/>
      <c r="O1830" s="3"/>
    </row>
    <row r="1831" spans="2:15" x14ac:dyDescent="0.25">
      <c r="B1831" s="6" t="s">
        <v>17</v>
      </c>
      <c r="C1831" s="3">
        <v>90.1875</v>
      </c>
      <c r="D1831" s="3">
        <v>5.59375</v>
      </c>
      <c r="E1831" s="3">
        <v>38.5</v>
      </c>
      <c r="F1831" s="3">
        <v>12</v>
      </c>
      <c r="G1831" s="3">
        <v>28.5</v>
      </c>
      <c r="H1831" s="3">
        <v>54.09375</v>
      </c>
      <c r="I1831" s="3">
        <f t="shared" si="74"/>
        <v>36.09375</v>
      </c>
      <c r="J1831" s="2" t="s">
        <v>13</v>
      </c>
      <c r="K1831" s="6" t="s">
        <v>126</v>
      </c>
      <c r="L1831" s="6" t="s">
        <v>133</v>
      </c>
      <c r="M1831" s="6" t="s">
        <v>134</v>
      </c>
      <c r="N1831" s="3"/>
      <c r="O1831" s="3"/>
    </row>
    <row r="1832" spans="2:15" x14ac:dyDescent="0.25">
      <c r="B1832" s="6" t="s">
        <v>17</v>
      </c>
      <c r="C1832" s="3">
        <v>91.1875</v>
      </c>
      <c r="D1832" s="3">
        <v>5.59375</v>
      </c>
      <c r="E1832" s="3">
        <v>39.5</v>
      </c>
      <c r="F1832" s="3">
        <v>12</v>
      </c>
      <c r="G1832" s="3">
        <v>28.5</v>
      </c>
      <c r="H1832" s="3">
        <v>55.09375</v>
      </c>
      <c r="I1832" s="3">
        <f t="shared" si="74"/>
        <v>36.09375</v>
      </c>
      <c r="J1832" s="2" t="s">
        <v>13</v>
      </c>
      <c r="K1832" s="6" t="s">
        <v>126</v>
      </c>
      <c r="L1832" s="6" t="s">
        <v>133</v>
      </c>
      <c r="M1832" s="6" t="s">
        <v>134</v>
      </c>
      <c r="N1832" s="3"/>
      <c r="O1832" s="3"/>
    </row>
    <row r="1833" spans="2:15" x14ac:dyDescent="0.25">
      <c r="B1833" s="6" t="s">
        <v>17</v>
      </c>
      <c r="C1833" s="3">
        <v>92.1875</v>
      </c>
      <c r="D1833" s="3">
        <v>5.59375</v>
      </c>
      <c r="E1833" s="3">
        <v>40.5</v>
      </c>
      <c r="F1833" s="3">
        <v>12</v>
      </c>
      <c r="G1833" s="3">
        <v>28.5</v>
      </c>
      <c r="H1833" s="3">
        <v>56.09375</v>
      </c>
      <c r="I1833" s="3">
        <f t="shared" si="74"/>
        <v>36.09375</v>
      </c>
      <c r="J1833" s="2" t="s">
        <v>13</v>
      </c>
      <c r="K1833" s="6" t="s">
        <v>126</v>
      </c>
      <c r="L1833" s="6" t="s">
        <v>133</v>
      </c>
      <c r="M1833" s="6" t="s">
        <v>134</v>
      </c>
      <c r="N1833" s="3"/>
      <c r="O1833" s="3"/>
    </row>
    <row r="1834" spans="2:15" x14ac:dyDescent="0.25">
      <c r="B1834" s="6" t="s">
        <v>17</v>
      </c>
      <c r="C1834" s="3">
        <v>93.1875</v>
      </c>
      <c r="D1834" s="3">
        <v>5.59375</v>
      </c>
      <c r="E1834" s="3">
        <v>41.5</v>
      </c>
      <c r="F1834" s="3">
        <v>12</v>
      </c>
      <c r="G1834" s="3">
        <v>28.5</v>
      </c>
      <c r="H1834" s="3">
        <v>57.09375</v>
      </c>
      <c r="I1834" s="3">
        <f t="shared" si="74"/>
        <v>36.09375</v>
      </c>
      <c r="J1834" s="2" t="s">
        <v>13</v>
      </c>
      <c r="K1834" s="6" t="s">
        <v>126</v>
      </c>
      <c r="L1834" s="6" t="s">
        <v>133</v>
      </c>
      <c r="M1834" s="6" t="s">
        <v>134</v>
      </c>
      <c r="N1834" s="3"/>
      <c r="O1834" s="3"/>
    </row>
    <row r="1835" spans="2:15" x14ac:dyDescent="0.25">
      <c r="B1835" s="6" t="s">
        <v>17</v>
      </c>
      <c r="C1835" s="3">
        <v>94.1875</v>
      </c>
      <c r="D1835" s="3">
        <v>5.59375</v>
      </c>
      <c r="E1835" s="3">
        <v>42.5</v>
      </c>
      <c r="F1835" s="3">
        <v>12</v>
      </c>
      <c r="G1835" s="3">
        <v>28.5</v>
      </c>
      <c r="H1835" s="3">
        <v>58.09375</v>
      </c>
      <c r="I1835" s="3">
        <f t="shared" si="74"/>
        <v>36.09375</v>
      </c>
      <c r="J1835" s="2" t="s">
        <v>13</v>
      </c>
      <c r="K1835" s="6" t="s">
        <v>126</v>
      </c>
      <c r="L1835" s="6" t="s">
        <v>133</v>
      </c>
      <c r="M1835" s="6" t="s">
        <v>134</v>
      </c>
      <c r="N1835" s="3"/>
      <c r="O1835" s="3"/>
    </row>
    <row r="1836" spans="2:15" x14ac:dyDescent="0.25">
      <c r="B1836" s="6" t="s">
        <v>17</v>
      </c>
      <c r="C1836" s="3">
        <v>95.1875</v>
      </c>
      <c r="D1836" s="3">
        <v>5.59375</v>
      </c>
      <c r="E1836" s="3">
        <v>43.5</v>
      </c>
      <c r="F1836" s="3">
        <v>12</v>
      </c>
      <c r="G1836" s="3">
        <v>28.5</v>
      </c>
      <c r="H1836" s="3">
        <v>59.09375</v>
      </c>
      <c r="I1836" s="3">
        <f t="shared" si="74"/>
        <v>36.09375</v>
      </c>
      <c r="J1836" s="2" t="s">
        <v>13</v>
      </c>
      <c r="K1836" s="6" t="s">
        <v>126</v>
      </c>
      <c r="L1836" s="6" t="s">
        <v>133</v>
      </c>
      <c r="M1836" s="6" t="s">
        <v>134</v>
      </c>
      <c r="N1836" s="3"/>
      <c r="O1836" s="3"/>
    </row>
    <row r="1837" spans="2:15" x14ac:dyDescent="0.25">
      <c r="B1837" s="6" t="s">
        <v>17</v>
      </c>
      <c r="C1837" s="3">
        <v>96.1875</v>
      </c>
      <c r="D1837" s="3">
        <v>5.59375</v>
      </c>
      <c r="E1837" s="3">
        <v>44.5</v>
      </c>
      <c r="F1837" s="3">
        <v>12</v>
      </c>
      <c r="G1837" s="3">
        <v>28.5</v>
      </c>
      <c r="H1837" s="3">
        <v>60.09375</v>
      </c>
      <c r="I1837" s="3">
        <f t="shared" si="74"/>
        <v>36.09375</v>
      </c>
      <c r="J1837" s="2" t="s">
        <v>13</v>
      </c>
      <c r="K1837" s="6" t="s">
        <v>126</v>
      </c>
      <c r="L1837" s="6" t="s">
        <v>133</v>
      </c>
      <c r="M1837" s="6" t="s">
        <v>134</v>
      </c>
      <c r="N1837" s="3"/>
      <c r="O1837" s="3"/>
    </row>
    <row r="1838" spans="2:15" x14ac:dyDescent="0.25">
      <c r="B1838" s="6" t="s">
        <v>17</v>
      </c>
      <c r="C1838" s="3">
        <v>97.1875</v>
      </c>
      <c r="D1838" s="3">
        <v>5.59375</v>
      </c>
      <c r="E1838" s="3">
        <v>45.5</v>
      </c>
      <c r="F1838" s="3">
        <v>12</v>
      </c>
      <c r="G1838" s="3">
        <v>28.5</v>
      </c>
      <c r="H1838" s="3">
        <v>61.09375</v>
      </c>
      <c r="I1838" s="3">
        <f t="shared" si="74"/>
        <v>36.09375</v>
      </c>
      <c r="J1838" s="2" t="s">
        <v>13</v>
      </c>
      <c r="K1838" s="6" t="s">
        <v>126</v>
      </c>
      <c r="L1838" s="6" t="s">
        <v>133</v>
      </c>
      <c r="M1838" s="6" t="s">
        <v>134</v>
      </c>
      <c r="N1838" s="3"/>
      <c r="O1838" s="3"/>
    </row>
    <row r="1839" spans="2:15" x14ac:dyDescent="0.25">
      <c r="B1839" s="6" t="s">
        <v>17</v>
      </c>
      <c r="C1839" s="3">
        <v>98.1875</v>
      </c>
      <c r="D1839" s="3">
        <v>5.59375</v>
      </c>
      <c r="E1839" s="3">
        <v>46.5</v>
      </c>
      <c r="F1839" s="3">
        <v>12</v>
      </c>
      <c r="G1839" s="3">
        <v>28.5</v>
      </c>
      <c r="H1839" s="3">
        <v>62.09375</v>
      </c>
      <c r="I1839" s="3">
        <f t="shared" si="74"/>
        <v>36.09375</v>
      </c>
      <c r="J1839" s="2" t="s">
        <v>13</v>
      </c>
      <c r="K1839" s="6" t="s">
        <v>126</v>
      </c>
      <c r="L1839" s="6" t="s">
        <v>133</v>
      </c>
      <c r="M1839" s="6" t="s">
        <v>134</v>
      </c>
      <c r="N1839" s="3"/>
      <c r="O1839" s="3"/>
    </row>
    <row r="1840" spans="2:15" x14ac:dyDescent="0.25">
      <c r="B1840" s="6" t="s">
        <v>17</v>
      </c>
      <c r="C1840" s="3">
        <v>99.1875</v>
      </c>
      <c r="D1840" s="3">
        <v>5.59375</v>
      </c>
      <c r="E1840" s="3">
        <v>47.5</v>
      </c>
      <c r="F1840" s="3">
        <v>12</v>
      </c>
      <c r="G1840" s="3">
        <v>28.5</v>
      </c>
      <c r="H1840" s="3">
        <v>63.09375</v>
      </c>
      <c r="I1840" s="3">
        <f t="shared" si="74"/>
        <v>36.09375</v>
      </c>
      <c r="J1840" s="2" t="s">
        <v>13</v>
      </c>
      <c r="K1840" s="6" t="s">
        <v>126</v>
      </c>
      <c r="L1840" s="6" t="s">
        <v>133</v>
      </c>
      <c r="M1840" s="6" t="s">
        <v>134</v>
      </c>
      <c r="N1840" s="3"/>
      <c r="O1840" s="3"/>
    </row>
    <row r="1841" spans="2:15" x14ac:dyDescent="0.25">
      <c r="B1841" s="6" t="s">
        <v>17</v>
      </c>
      <c r="C1841" s="3">
        <v>100.1875</v>
      </c>
      <c r="D1841" s="3">
        <v>5.59375</v>
      </c>
      <c r="E1841" s="3">
        <v>48.5</v>
      </c>
      <c r="F1841" s="3">
        <v>12</v>
      </c>
      <c r="G1841" s="3">
        <v>28.5</v>
      </c>
      <c r="H1841" s="3">
        <v>64.09375</v>
      </c>
      <c r="I1841" s="3">
        <f t="shared" si="74"/>
        <v>36.09375</v>
      </c>
      <c r="J1841" s="2" t="s">
        <v>13</v>
      </c>
      <c r="K1841" s="6" t="s">
        <v>126</v>
      </c>
      <c r="L1841" s="6" t="s">
        <v>133</v>
      </c>
      <c r="M1841" s="6" t="s">
        <v>134</v>
      </c>
      <c r="N1841" s="3"/>
      <c r="O1841" s="3"/>
    </row>
    <row r="1842" spans="2:15" x14ac:dyDescent="0.25">
      <c r="B1842" s="6" t="s">
        <v>17</v>
      </c>
      <c r="C1842" s="3">
        <v>101.1875</v>
      </c>
      <c r="D1842" s="3">
        <v>5.59375</v>
      </c>
      <c r="E1842" s="3">
        <v>49.5</v>
      </c>
      <c r="F1842" s="3">
        <v>12</v>
      </c>
      <c r="G1842" s="3">
        <v>28.5</v>
      </c>
      <c r="H1842" s="3">
        <v>65.09375</v>
      </c>
      <c r="I1842" s="3">
        <f t="shared" si="74"/>
        <v>36.09375</v>
      </c>
      <c r="J1842" s="2" t="s">
        <v>13</v>
      </c>
      <c r="K1842" s="6" t="s">
        <v>126</v>
      </c>
      <c r="L1842" s="6" t="s">
        <v>133</v>
      </c>
      <c r="M1842" s="6" t="s">
        <v>134</v>
      </c>
      <c r="N1842" s="3"/>
      <c r="O1842" s="3"/>
    </row>
    <row r="1843" spans="2:15" x14ac:dyDescent="0.25">
      <c r="B1843" s="6" t="s">
        <v>17</v>
      </c>
      <c r="C1843" s="3">
        <v>102.1875</v>
      </c>
      <c r="D1843" s="3">
        <v>5.59375</v>
      </c>
      <c r="E1843" s="3">
        <v>50.5</v>
      </c>
      <c r="F1843" s="3">
        <v>12</v>
      </c>
      <c r="G1843" s="3">
        <v>28.5</v>
      </c>
      <c r="H1843" s="3">
        <v>66.09375</v>
      </c>
      <c r="I1843" s="3">
        <f t="shared" si="74"/>
        <v>36.09375</v>
      </c>
      <c r="J1843" s="2" t="s">
        <v>13</v>
      </c>
      <c r="K1843" s="6" t="s">
        <v>126</v>
      </c>
      <c r="L1843" s="6" t="s">
        <v>133</v>
      </c>
      <c r="M1843" s="6" t="s">
        <v>134</v>
      </c>
      <c r="N1843" s="3"/>
      <c r="O1843" s="3"/>
    </row>
    <row r="1844" spans="2:15" x14ac:dyDescent="0.25">
      <c r="B1844" s="6" t="s">
        <v>17</v>
      </c>
      <c r="C1844" s="3">
        <v>103.1875</v>
      </c>
      <c r="D1844" s="3">
        <v>5.59375</v>
      </c>
      <c r="E1844" s="3">
        <v>51.5</v>
      </c>
      <c r="F1844" s="3">
        <v>12</v>
      </c>
      <c r="G1844" s="3">
        <v>28.5</v>
      </c>
      <c r="H1844" s="3">
        <v>67.09375</v>
      </c>
      <c r="I1844" s="3">
        <f t="shared" si="74"/>
        <v>36.09375</v>
      </c>
      <c r="J1844" s="2" t="s">
        <v>13</v>
      </c>
      <c r="K1844" s="6" t="s">
        <v>126</v>
      </c>
      <c r="L1844" s="6" t="s">
        <v>133</v>
      </c>
      <c r="M1844" s="6" t="s">
        <v>134</v>
      </c>
      <c r="N1844" s="3"/>
      <c r="O1844" s="3"/>
    </row>
    <row r="1845" spans="2:15" x14ac:dyDescent="0.25">
      <c r="B1845" s="6" t="s">
        <v>17</v>
      </c>
      <c r="C1845" s="3">
        <v>104.1875</v>
      </c>
      <c r="D1845" s="3">
        <v>5.59375</v>
      </c>
      <c r="E1845" s="3">
        <v>52.5</v>
      </c>
      <c r="F1845" s="3">
        <v>12</v>
      </c>
      <c r="G1845" s="3">
        <v>28.5</v>
      </c>
      <c r="H1845" s="3">
        <v>68.09375</v>
      </c>
      <c r="I1845" s="3">
        <f t="shared" si="74"/>
        <v>36.09375</v>
      </c>
      <c r="J1845" s="2" t="s">
        <v>13</v>
      </c>
      <c r="K1845" s="6" t="s">
        <v>126</v>
      </c>
      <c r="L1845" s="6" t="s">
        <v>133</v>
      </c>
      <c r="M1845" s="6" t="s">
        <v>134</v>
      </c>
      <c r="N1845" s="3"/>
      <c r="O1845" s="3"/>
    </row>
    <row r="1846" spans="2:15" x14ac:dyDescent="0.25">
      <c r="B1846" s="6" t="s">
        <v>17</v>
      </c>
      <c r="C1846" s="3">
        <v>105.1875</v>
      </c>
      <c r="D1846" s="3">
        <v>5.59375</v>
      </c>
      <c r="E1846" s="3">
        <v>53.5</v>
      </c>
      <c r="F1846" s="3">
        <v>12</v>
      </c>
      <c r="G1846" s="3">
        <v>28.5</v>
      </c>
      <c r="H1846" s="3">
        <v>69.09375</v>
      </c>
      <c r="I1846" s="3">
        <f t="shared" si="74"/>
        <v>36.09375</v>
      </c>
      <c r="J1846" s="2" t="s">
        <v>13</v>
      </c>
      <c r="K1846" s="6" t="s">
        <v>126</v>
      </c>
      <c r="L1846" s="6" t="s">
        <v>133</v>
      </c>
      <c r="M1846" s="6" t="s">
        <v>134</v>
      </c>
      <c r="N1846" s="3"/>
      <c r="O1846" s="3"/>
    </row>
    <row r="1847" spans="2:15" x14ac:dyDescent="0.25">
      <c r="B1847" s="6" t="s">
        <v>17</v>
      </c>
      <c r="C1847" s="3">
        <v>106.1875</v>
      </c>
      <c r="D1847" s="3">
        <v>5.59375</v>
      </c>
      <c r="E1847" s="3">
        <v>54.5</v>
      </c>
      <c r="F1847" s="3">
        <v>12</v>
      </c>
      <c r="G1847" s="3">
        <v>28.5</v>
      </c>
      <c r="H1847" s="3">
        <v>70.09375</v>
      </c>
      <c r="I1847" s="3">
        <f t="shared" si="74"/>
        <v>36.09375</v>
      </c>
      <c r="J1847" s="2" t="s">
        <v>13</v>
      </c>
      <c r="K1847" s="6" t="s">
        <v>126</v>
      </c>
      <c r="L1847" s="6" t="s">
        <v>133</v>
      </c>
      <c r="M1847" s="6" t="s">
        <v>134</v>
      </c>
      <c r="N1847" s="3"/>
      <c r="O1847" s="3"/>
    </row>
    <row r="1848" spans="2:15" x14ac:dyDescent="0.25">
      <c r="B1848" s="6" t="s">
        <v>17</v>
      </c>
      <c r="C1848" s="3">
        <v>107.1875</v>
      </c>
      <c r="D1848" s="3">
        <v>5.59375</v>
      </c>
      <c r="E1848" s="3">
        <v>55.5</v>
      </c>
      <c r="F1848" s="3">
        <v>12</v>
      </c>
      <c r="G1848" s="3">
        <v>28.5</v>
      </c>
      <c r="H1848" s="3">
        <v>71.09375</v>
      </c>
      <c r="I1848" s="3">
        <f t="shared" si="74"/>
        <v>36.09375</v>
      </c>
      <c r="J1848" s="2" t="s">
        <v>13</v>
      </c>
      <c r="K1848" s="6" t="s">
        <v>126</v>
      </c>
      <c r="L1848" s="6" t="s">
        <v>133</v>
      </c>
      <c r="M1848" s="6" t="s">
        <v>134</v>
      </c>
      <c r="N1848" s="3"/>
      <c r="O1848" s="3"/>
    </row>
    <row r="1849" spans="2:15" x14ac:dyDescent="0.25">
      <c r="B1849" s="6" t="s">
        <v>17</v>
      </c>
      <c r="C1849" s="3">
        <v>108.1875</v>
      </c>
      <c r="D1849" s="3">
        <v>5.59375</v>
      </c>
      <c r="E1849" s="3">
        <v>56.5</v>
      </c>
      <c r="F1849" s="3">
        <v>12</v>
      </c>
      <c r="G1849" s="3">
        <v>28.5</v>
      </c>
      <c r="H1849" s="3">
        <v>72.09375</v>
      </c>
      <c r="I1849" s="3">
        <f t="shared" si="74"/>
        <v>36.09375</v>
      </c>
      <c r="J1849" s="2" t="s">
        <v>13</v>
      </c>
      <c r="K1849" s="6" t="s">
        <v>126</v>
      </c>
      <c r="L1849" s="6" t="s">
        <v>133</v>
      </c>
      <c r="M1849" s="6" t="s">
        <v>134</v>
      </c>
      <c r="N1849" s="3"/>
      <c r="O1849" s="3"/>
    </row>
    <row r="1850" spans="2:15" x14ac:dyDescent="0.25">
      <c r="B1850" s="6" t="s">
        <v>17</v>
      </c>
      <c r="C1850" s="3">
        <v>109.1875</v>
      </c>
      <c r="D1850" s="3">
        <v>5.59375</v>
      </c>
      <c r="E1850" s="3">
        <v>57.5</v>
      </c>
      <c r="F1850" s="3">
        <v>12</v>
      </c>
      <c r="G1850" s="3">
        <v>28.5</v>
      </c>
      <c r="H1850" s="3">
        <v>73.09375</v>
      </c>
      <c r="I1850" s="3">
        <f t="shared" si="74"/>
        <v>36.09375</v>
      </c>
      <c r="J1850" s="2" t="s">
        <v>13</v>
      </c>
      <c r="K1850" s="6" t="s">
        <v>126</v>
      </c>
      <c r="L1850" s="6" t="s">
        <v>133</v>
      </c>
      <c r="M1850" s="6" t="s">
        <v>134</v>
      </c>
      <c r="N1850" s="3"/>
      <c r="O1850" s="3"/>
    </row>
    <row r="1851" spans="2:15" x14ac:dyDescent="0.25">
      <c r="B1851" s="6" t="s">
        <v>17</v>
      </c>
      <c r="C1851" s="3">
        <v>110.1875</v>
      </c>
      <c r="D1851" s="3">
        <v>5.59375</v>
      </c>
      <c r="E1851" s="3">
        <v>58.5</v>
      </c>
      <c r="F1851" s="3">
        <v>12</v>
      </c>
      <c r="G1851" s="3">
        <v>28.5</v>
      </c>
      <c r="H1851" s="3">
        <v>74.09375</v>
      </c>
      <c r="I1851" s="3">
        <f t="shared" si="74"/>
        <v>36.09375</v>
      </c>
      <c r="J1851" s="2" t="s">
        <v>13</v>
      </c>
      <c r="K1851" s="6" t="s">
        <v>126</v>
      </c>
      <c r="L1851" s="6" t="s">
        <v>133</v>
      </c>
      <c r="M1851" s="6" t="s">
        <v>134</v>
      </c>
      <c r="N1851" s="3"/>
      <c r="O1851" s="3"/>
    </row>
    <row r="1852" spans="2:15" x14ac:dyDescent="0.25">
      <c r="B1852" s="6" t="s">
        <v>17</v>
      </c>
      <c r="C1852" s="3">
        <v>111.1875</v>
      </c>
      <c r="D1852" s="3">
        <v>5.59375</v>
      </c>
      <c r="E1852" s="3">
        <v>59.5</v>
      </c>
      <c r="F1852" s="3">
        <v>12</v>
      </c>
      <c r="G1852" s="3">
        <v>28.5</v>
      </c>
      <c r="H1852" s="3">
        <v>75.09375</v>
      </c>
      <c r="I1852" s="3">
        <f t="shared" si="74"/>
        <v>36.09375</v>
      </c>
      <c r="J1852" s="2" t="s">
        <v>13</v>
      </c>
      <c r="K1852" s="6" t="s">
        <v>126</v>
      </c>
      <c r="L1852" s="6" t="s">
        <v>133</v>
      </c>
      <c r="M1852" s="6" t="s">
        <v>134</v>
      </c>
      <c r="N1852" s="3"/>
      <c r="O1852" s="3"/>
    </row>
    <row r="1853" spans="2:15" x14ac:dyDescent="0.25">
      <c r="B1853" s="6" t="s">
        <v>17</v>
      </c>
      <c r="C1853" s="3">
        <v>112.1875</v>
      </c>
      <c r="D1853" s="3">
        <v>5.59375</v>
      </c>
      <c r="E1853" s="3">
        <v>60.5</v>
      </c>
      <c r="F1853" s="3">
        <v>12</v>
      </c>
      <c r="G1853" s="3">
        <v>28.5</v>
      </c>
      <c r="H1853" s="3">
        <v>76.09375</v>
      </c>
      <c r="I1853" s="3">
        <f t="shared" si="74"/>
        <v>36.09375</v>
      </c>
      <c r="J1853" s="2" t="s">
        <v>13</v>
      </c>
      <c r="K1853" s="6" t="s">
        <v>126</v>
      </c>
      <c r="L1853" s="6" t="s">
        <v>133</v>
      </c>
      <c r="M1853" s="6" t="s">
        <v>134</v>
      </c>
      <c r="N1853" s="3"/>
      <c r="O1853" s="3"/>
    </row>
    <row r="1854" spans="2:15" x14ac:dyDescent="0.25">
      <c r="B1854" s="6" t="s">
        <v>17</v>
      </c>
      <c r="C1854" s="3">
        <v>113.1875</v>
      </c>
      <c r="D1854" s="3">
        <v>5.59375</v>
      </c>
      <c r="E1854" s="3">
        <v>61.5</v>
      </c>
      <c r="F1854" s="3">
        <v>12</v>
      </c>
      <c r="G1854" s="3">
        <v>28.5</v>
      </c>
      <c r="H1854" s="3">
        <v>77.09375</v>
      </c>
      <c r="I1854" s="3">
        <f t="shared" si="74"/>
        <v>36.09375</v>
      </c>
      <c r="J1854" s="2" t="s">
        <v>13</v>
      </c>
      <c r="K1854" s="6" t="s">
        <v>126</v>
      </c>
      <c r="L1854" s="6" t="s">
        <v>133</v>
      </c>
      <c r="M1854" s="6" t="s">
        <v>134</v>
      </c>
      <c r="N1854" s="3"/>
      <c r="O1854" s="3"/>
    </row>
    <row r="1855" spans="2:15" x14ac:dyDescent="0.25">
      <c r="B1855" s="6" t="s">
        <v>17</v>
      </c>
      <c r="C1855" s="3">
        <v>114.1875</v>
      </c>
      <c r="D1855" s="3">
        <v>5.59375</v>
      </c>
      <c r="E1855" s="3">
        <v>62.5</v>
      </c>
      <c r="F1855" s="3">
        <v>12</v>
      </c>
      <c r="G1855" s="3">
        <v>28.5</v>
      </c>
      <c r="H1855" s="3">
        <v>78.09375</v>
      </c>
      <c r="I1855" s="3">
        <f t="shared" si="74"/>
        <v>36.09375</v>
      </c>
      <c r="J1855" s="2" t="s">
        <v>13</v>
      </c>
      <c r="K1855" s="6" t="s">
        <v>126</v>
      </c>
      <c r="L1855" s="6" t="s">
        <v>133</v>
      </c>
      <c r="M1855" s="6" t="s">
        <v>134</v>
      </c>
      <c r="N1855" s="3"/>
      <c r="O1855" s="3"/>
    </row>
    <row r="1856" spans="2:15" x14ac:dyDescent="0.25">
      <c r="B1856" s="6" t="s">
        <v>17</v>
      </c>
      <c r="C1856" s="3">
        <v>115.1875</v>
      </c>
      <c r="D1856" s="3">
        <v>5.59375</v>
      </c>
      <c r="E1856" s="3">
        <v>63.5</v>
      </c>
      <c r="F1856" s="3">
        <v>12</v>
      </c>
      <c r="G1856" s="3">
        <v>28.5</v>
      </c>
      <c r="H1856" s="3">
        <v>79.09375</v>
      </c>
      <c r="I1856" s="3">
        <f t="shared" si="74"/>
        <v>36.09375</v>
      </c>
      <c r="J1856" s="2" t="s">
        <v>13</v>
      </c>
      <c r="K1856" s="6" t="s">
        <v>126</v>
      </c>
      <c r="L1856" s="6" t="s">
        <v>133</v>
      </c>
      <c r="M1856" s="6" t="s">
        <v>134</v>
      </c>
      <c r="N1856" s="3"/>
      <c r="O1856" s="3"/>
    </row>
    <row r="1857" spans="2:15" x14ac:dyDescent="0.25">
      <c r="B1857" s="6" t="s">
        <v>17</v>
      </c>
      <c r="C1857" s="3">
        <v>116.1875</v>
      </c>
      <c r="D1857" s="3">
        <v>5.59375</v>
      </c>
      <c r="E1857" s="3">
        <v>64.5</v>
      </c>
      <c r="F1857" s="3">
        <v>12</v>
      </c>
      <c r="G1857" s="3">
        <v>28.5</v>
      </c>
      <c r="H1857" s="3">
        <v>80.09375</v>
      </c>
      <c r="I1857" s="3">
        <f t="shared" si="74"/>
        <v>36.09375</v>
      </c>
      <c r="J1857" s="2" t="s">
        <v>13</v>
      </c>
      <c r="K1857" s="6" t="s">
        <v>126</v>
      </c>
      <c r="L1857" s="6" t="s">
        <v>133</v>
      </c>
      <c r="M1857" s="6" t="s">
        <v>134</v>
      </c>
      <c r="N1857" s="3"/>
      <c r="O1857" s="3"/>
    </row>
    <row r="1858" spans="2:15" x14ac:dyDescent="0.25">
      <c r="B1858" s="6" t="s">
        <v>17</v>
      </c>
      <c r="C1858" s="3">
        <v>117.1875</v>
      </c>
      <c r="D1858" s="3">
        <v>5.59375</v>
      </c>
      <c r="E1858" s="3">
        <v>65.5</v>
      </c>
      <c r="F1858" s="3">
        <v>12</v>
      </c>
      <c r="G1858" s="3">
        <v>28.5</v>
      </c>
      <c r="H1858" s="3">
        <v>81.09375</v>
      </c>
      <c r="I1858" s="3">
        <f t="shared" si="74"/>
        <v>36.09375</v>
      </c>
      <c r="J1858" s="2" t="s">
        <v>13</v>
      </c>
      <c r="K1858" s="6" t="s">
        <v>126</v>
      </c>
      <c r="L1858" s="6" t="s">
        <v>133</v>
      </c>
      <c r="M1858" s="6" t="s">
        <v>134</v>
      </c>
      <c r="N1858" s="3"/>
      <c r="O1858" s="3"/>
    </row>
    <row r="1859" spans="2:15" x14ac:dyDescent="0.25">
      <c r="B1859" s="6" t="s">
        <v>17</v>
      </c>
      <c r="C1859" s="3">
        <v>118.1875</v>
      </c>
      <c r="D1859" s="3">
        <v>5.59375</v>
      </c>
      <c r="E1859" s="3">
        <v>66.5</v>
      </c>
      <c r="F1859" s="3">
        <v>12</v>
      </c>
      <c r="G1859" s="3">
        <v>28.5</v>
      </c>
      <c r="H1859" s="3">
        <v>82.09375</v>
      </c>
      <c r="I1859" s="3">
        <f t="shared" si="74"/>
        <v>36.09375</v>
      </c>
      <c r="J1859" s="2" t="s">
        <v>13</v>
      </c>
      <c r="K1859" s="6" t="s">
        <v>126</v>
      </c>
      <c r="L1859" s="6" t="s">
        <v>133</v>
      </c>
      <c r="M1859" s="6" t="s">
        <v>134</v>
      </c>
      <c r="N1859" s="3"/>
      <c r="O1859" s="3"/>
    </row>
    <row r="1860" spans="2:15" x14ac:dyDescent="0.25">
      <c r="B1860" s="6" t="s">
        <v>17</v>
      </c>
      <c r="C1860" s="3">
        <v>119.1875</v>
      </c>
      <c r="D1860" s="3">
        <v>5.59375</v>
      </c>
      <c r="E1860" s="3">
        <v>67.5</v>
      </c>
      <c r="F1860" s="3">
        <v>12</v>
      </c>
      <c r="G1860" s="3">
        <v>28.5</v>
      </c>
      <c r="H1860" s="3">
        <v>83.09375</v>
      </c>
      <c r="I1860" s="3">
        <f t="shared" si="74"/>
        <v>36.09375</v>
      </c>
      <c r="J1860" s="2" t="s">
        <v>13</v>
      </c>
      <c r="K1860" s="6" t="s">
        <v>126</v>
      </c>
      <c r="L1860" s="6" t="s">
        <v>133</v>
      </c>
      <c r="M1860" s="6" t="s">
        <v>134</v>
      </c>
      <c r="N1860" s="3"/>
      <c r="O1860" s="3"/>
    </row>
    <row r="1861" spans="2:15" x14ac:dyDescent="0.25">
      <c r="B1861" s="6" t="s">
        <v>17</v>
      </c>
      <c r="C1861" s="3">
        <v>120.1875</v>
      </c>
      <c r="D1861" s="3">
        <v>5.59375</v>
      </c>
      <c r="E1861" s="3">
        <v>68.5</v>
      </c>
      <c r="F1861" s="3">
        <v>12</v>
      </c>
      <c r="G1861" s="3">
        <v>28.5</v>
      </c>
      <c r="H1861" s="3">
        <v>84.09375</v>
      </c>
      <c r="I1861" s="3">
        <f t="shared" si="74"/>
        <v>36.09375</v>
      </c>
      <c r="J1861" s="2" t="s">
        <v>13</v>
      </c>
      <c r="K1861" s="6" t="s">
        <v>126</v>
      </c>
      <c r="L1861" s="6" t="s">
        <v>133</v>
      </c>
      <c r="M1861" s="6" t="s">
        <v>134</v>
      </c>
      <c r="N1861" s="3"/>
      <c r="O1861" s="3"/>
    </row>
    <row r="1862" spans="2:15" x14ac:dyDescent="0.25">
      <c r="B1862" s="6" t="s">
        <v>119</v>
      </c>
      <c r="C1862" s="3">
        <v>72.1875</v>
      </c>
      <c r="D1862" s="3">
        <v>5.59375</v>
      </c>
      <c r="E1862" s="3">
        <v>20.5</v>
      </c>
      <c r="F1862" s="3">
        <v>12</v>
      </c>
      <c r="G1862" s="3">
        <v>28.5</v>
      </c>
      <c r="H1862" s="3">
        <v>36.09375</v>
      </c>
      <c r="I1862" s="3">
        <f>C1862-H1862</f>
        <v>36.09375</v>
      </c>
      <c r="J1862" s="2" t="s">
        <v>13</v>
      </c>
      <c r="K1862" s="6" t="s">
        <v>127</v>
      </c>
      <c r="L1862" s="6" t="s">
        <v>133</v>
      </c>
      <c r="M1862" s="6" t="s">
        <v>134</v>
      </c>
    </row>
    <row r="1863" spans="2:15" x14ac:dyDescent="0.25">
      <c r="B1863" s="6" t="s">
        <v>119</v>
      </c>
      <c r="C1863" s="3">
        <v>73.1875</v>
      </c>
      <c r="D1863" s="3">
        <v>5.59375</v>
      </c>
      <c r="E1863" s="3">
        <v>21.5</v>
      </c>
      <c r="F1863" s="3">
        <v>12</v>
      </c>
      <c r="G1863" s="3">
        <v>28.5</v>
      </c>
      <c r="H1863" s="3">
        <v>37.09375</v>
      </c>
      <c r="I1863" s="3">
        <f t="shared" ref="I1863:I1910" si="75">C1863-H1863</f>
        <v>36.09375</v>
      </c>
      <c r="J1863" s="2" t="s">
        <v>13</v>
      </c>
      <c r="K1863" s="6" t="s">
        <v>127</v>
      </c>
      <c r="L1863" s="6" t="s">
        <v>133</v>
      </c>
      <c r="M1863" s="6" t="s">
        <v>134</v>
      </c>
    </row>
    <row r="1864" spans="2:15" x14ac:dyDescent="0.25">
      <c r="B1864" s="6" t="s">
        <v>119</v>
      </c>
      <c r="C1864" s="3">
        <v>74.1875</v>
      </c>
      <c r="D1864" s="3">
        <v>5.59375</v>
      </c>
      <c r="E1864" s="3">
        <v>22.5</v>
      </c>
      <c r="F1864" s="3">
        <v>12</v>
      </c>
      <c r="G1864" s="3">
        <v>28.5</v>
      </c>
      <c r="H1864" s="3">
        <v>38.09375</v>
      </c>
      <c r="I1864" s="3">
        <f t="shared" si="75"/>
        <v>36.09375</v>
      </c>
      <c r="J1864" s="2" t="s">
        <v>13</v>
      </c>
      <c r="K1864" s="6" t="s">
        <v>127</v>
      </c>
      <c r="L1864" s="6" t="s">
        <v>133</v>
      </c>
      <c r="M1864" s="6" t="s">
        <v>134</v>
      </c>
    </row>
    <row r="1865" spans="2:15" x14ac:dyDescent="0.25">
      <c r="B1865" s="6" t="s">
        <v>119</v>
      </c>
      <c r="C1865" s="3">
        <v>75.1875</v>
      </c>
      <c r="D1865" s="3">
        <v>5.59375</v>
      </c>
      <c r="E1865" s="3">
        <v>23.5</v>
      </c>
      <c r="F1865" s="3">
        <v>12</v>
      </c>
      <c r="G1865" s="3">
        <v>28.5</v>
      </c>
      <c r="H1865" s="3">
        <v>39.09375</v>
      </c>
      <c r="I1865" s="3">
        <f t="shared" si="75"/>
        <v>36.09375</v>
      </c>
      <c r="J1865" s="2" t="s">
        <v>13</v>
      </c>
      <c r="K1865" s="6" t="s">
        <v>127</v>
      </c>
      <c r="L1865" s="6" t="s">
        <v>133</v>
      </c>
      <c r="M1865" s="6" t="s">
        <v>134</v>
      </c>
    </row>
    <row r="1866" spans="2:15" x14ac:dyDescent="0.25">
      <c r="B1866" s="6" t="s">
        <v>119</v>
      </c>
      <c r="C1866" s="3">
        <v>76.1875</v>
      </c>
      <c r="D1866" s="3">
        <v>5.59375</v>
      </c>
      <c r="E1866" s="3">
        <v>24.5</v>
      </c>
      <c r="F1866" s="3">
        <v>12</v>
      </c>
      <c r="G1866" s="3">
        <v>28.5</v>
      </c>
      <c r="H1866" s="3">
        <v>40.09375</v>
      </c>
      <c r="I1866" s="3">
        <f t="shared" si="75"/>
        <v>36.09375</v>
      </c>
      <c r="J1866" s="2" t="s">
        <v>13</v>
      </c>
      <c r="K1866" s="6" t="s">
        <v>127</v>
      </c>
      <c r="L1866" s="6" t="s">
        <v>133</v>
      </c>
      <c r="M1866" s="6" t="s">
        <v>134</v>
      </c>
    </row>
    <row r="1867" spans="2:15" x14ac:dyDescent="0.25">
      <c r="B1867" s="6" t="s">
        <v>119</v>
      </c>
      <c r="C1867" s="3">
        <v>77.1875</v>
      </c>
      <c r="D1867" s="3">
        <v>5.59375</v>
      </c>
      <c r="E1867" s="3">
        <v>25.5</v>
      </c>
      <c r="F1867" s="3">
        <v>12</v>
      </c>
      <c r="G1867" s="3">
        <v>28.5</v>
      </c>
      <c r="H1867" s="3">
        <v>41.09375</v>
      </c>
      <c r="I1867" s="3">
        <f t="shared" si="75"/>
        <v>36.09375</v>
      </c>
      <c r="J1867" s="2" t="s">
        <v>13</v>
      </c>
      <c r="K1867" s="6" t="s">
        <v>127</v>
      </c>
      <c r="L1867" s="6" t="s">
        <v>133</v>
      </c>
      <c r="M1867" s="6" t="s">
        <v>134</v>
      </c>
    </row>
    <row r="1868" spans="2:15" x14ac:dyDescent="0.25">
      <c r="B1868" s="6" t="s">
        <v>119</v>
      </c>
      <c r="C1868" s="3">
        <v>78.1875</v>
      </c>
      <c r="D1868" s="3">
        <v>5.59375</v>
      </c>
      <c r="E1868" s="3">
        <v>26.5</v>
      </c>
      <c r="F1868" s="3">
        <v>12</v>
      </c>
      <c r="G1868" s="3">
        <v>28.5</v>
      </c>
      <c r="H1868" s="3">
        <v>42.09375</v>
      </c>
      <c r="I1868" s="3">
        <f t="shared" si="75"/>
        <v>36.09375</v>
      </c>
      <c r="J1868" s="2" t="s">
        <v>13</v>
      </c>
      <c r="K1868" s="6" t="s">
        <v>127</v>
      </c>
      <c r="L1868" s="6" t="s">
        <v>133</v>
      </c>
      <c r="M1868" s="6" t="s">
        <v>134</v>
      </c>
    </row>
    <row r="1869" spans="2:15" x14ac:dyDescent="0.25">
      <c r="B1869" s="6" t="s">
        <v>119</v>
      </c>
      <c r="C1869" s="3">
        <v>79.1875</v>
      </c>
      <c r="D1869" s="3">
        <v>5.59375</v>
      </c>
      <c r="E1869" s="3">
        <v>27.5</v>
      </c>
      <c r="F1869" s="3">
        <v>12</v>
      </c>
      <c r="G1869" s="3">
        <v>28.5</v>
      </c>
      <c r="H1869" s="3">
        <v>43.09375</v>
      </c>
      <c r="I1869" s="3">
        <f t="shared" si="75"/>
        <v>36.09375</v>
      </c>
      <c r="J1869" s="2" t="s">
        <v>13</v>
      </c>
      <c r="K1869" s="6" t="s">
        <v>127</v>
      </c>
      <c r="L1869" s="6" t="s">
        <v>133</v>
      </c>
      <c r="M1869" s="6" t="s">
        <v>134</v>
      </c>
    </row>
    <row r="1870" spans="2:15" x14ac:dyDescent="0.25">
      <c r="B1870" s="6" t="s">
        <v>119</v>
      </c>
      <c r="C1870" s="3">
        <v>80.1875</v>
      </c>
      <c r="D1870" s="3">
        <v>5.59375</v>
      </c>
      <c r="E1870" s="3">
        <v>28.5</v>
      </c>
      <c r="F1870" s="3">
        <v>12</v>
      </c>
      <c r="G1870" s="3">
        <v>28.5</v>
      </c>
      <c r="H1870" s="3">
        <v>44.09375</v>
      </c>
      <c r="I1870" s="3">
        <f t="shared" si="75"/>
        <v>36.09375</v>
      </c>
      <c r="J1870" s="2" t="s">
        <v>13</v>
      </c>
      <c r="K1870" s="6" t="s">
        <v>127</v>
      </c>
      <c r="L1870" s="6" t="s">
        <v>133</v>
      </c>
      <c r="M1870" s="6" t="s">
        <v>134</v>
      </c>
    </row>
    <row r="1871" spans="2:15" x14ac:dyDescent="0.25">
      <c r="B1871" s="6" t="s">
        <v>119</v>
      </c>
      <c r="C1871" s="3">
        <v>81.1875</v>
      </c>
      <c r="D1871" s="3">
        <v>5.59375</v>
      </c>
      <c r="E1871" s="3">
        <v>29.5</v>
      </c>
      <c r="F1871" s="3">
        <v>12</v>
      </c>
      <c r="G1871" s="3">
        <v>28.5</v>
      </c>
      <c r="H1871" s="3">
        <v>45.09375</v>
      </c>
      <c r="I1871" s="3">
        <f t="shared" si="75"/>
        <v>36.09375</v>
      </c>
      <c r="J1871" s="2" t="s">
        <v>13</v>
      </c>
      <c r="K1871" s="6" t="s">
        <v>127</v>
      </c>
      <c r="L1871" s="6" t="s">
        <v>133</v>
      </c>
      <c r="M1871" s="6" t="s">
        <v>134</v>
      </c>
    </row>
    <row r="1872" spans="2:15" x14ac:dyDescent="0.25">
      <c r="B1872" s="6" t="s">
        <v>119</v>
      </c>
      <c r="C1872" s="3">
        <v>82.1875</v>
      </c>
      <c r="D1872" s="3">
        <v>5.59375</v>
      </c>
      <c r="E1872" s="3">
        <v>30.5</v>
      </c>
      <c r="F1872" s="3">
        <v>12</v>
      </c>
      <c r="G1872" s="3">
        <v>28.5</v>
      </c>
      <c r="H1872" s="3">
        <v>46.09375</v>
      </c>
      <c r="I1872" s="3">
        <f t="shared" si="75"/>
        <v>36.09375</v>
      </c>
      <c r="J1872" s="2" t="s">
        <v>13</v>
      </c>
      <c r="K1872" s="6" t="s">
        <v>127</v>
      </c>
      <c r="L1872" s="6" t="s">
        <v>133</v>
      </c>
      <c r="M1872" s="6" t="s">
        <v>134</v>
      </c>
    </row>
    <row r="1873" spans="2:13" x14ac:dyDescent="0.25">
      <c r="B1873" s="6" t="s">
        <v>119</v>
      </c>
      <c r="C1873" s="3">
        <v>83.1875</v>
      </c>
      <c r="D1873" s="3">
        <v>5.59375</v>
      </c>
      <c r="E1873" s="3">
        <v>31.5</v>
      </c>
      <c r="F1873" s="3">
        <v>12</v>
      </c>
      <c r="G1873" s="3">
        <v>28.5</v>
      </c>
      <c r="H1873" s="3">
        <v>47.09375</v>
      </c>
      <c r="I1873" s="3">
        <f t="shared" si="75"/>
        <v>36.09375</v>
      </c>
      <c r="J1873" s="2" t="s">
        <v>13</v>
      </c>
      <c r="K1873" s="6" t="s">
        <v>127</v>
      </c>
      <c r="L1873" s="6" t="s">
        <v>133</v>
      </c>
      <c r="M1873" s="6" t="s">
        <v>134</v>
      </c>
    </row>
    <row r="1874" spans="2:13" x14ac:dyDescent="0.25">
      <c r="B1874" s="6" t="s">
        <v>119</v>
      </c>
      <c r="C1874" s="3">
        <v>84.1875</v>
      </c>
      <c r="D1874" s="3">
        <v>5.59375</v>
      </c>
      <c r="E1874" s="3">
        <v>32.5</v>
      </c>
      <c r="F1874" s="3">
        <v>12</v>
      </c>
      <c r="G1874" s="3">
        <v>28.5</v>
      </c>
      <c r="H1874" s="3">
        <v>48.09375</v>
      </c>
      <c r="I1874" s="3">
        <f t="shared" si="75"/>
        <v>36.09375</v>
      </c>
      <c r="J1874" s="2" t="s">
        <v>13</v>
      </c>
      <c r="K1874" s="6" t="s">
        <v>127</v>
      </c>
      <c r="L1874" s="6" t="s">
        <v>133</v>
      </c>
      <c r="M1874" s="6" t="s">
        <v>134</v>
      </c>
    </row>
    <row r="1875" spans="2:13" x14ac:dyDescent="0.25">
      <c r="B1875" s="6" t="s">
        <v>119</v>
      </c>
      <c r="C1875" s="3">
        <v>85.1875</v>
      </c>
      <c r="D1875" s="3">
        <v>5.59375</v>
      </c>
      <c r="E1875" s="3">
        <v>33.5</v>
      </c>
      <c r="F1875" s="3">
        <v>12</v>
      </c>
      <c r="G1875" s="3">
        <v>28.5</v>
      </c>
      <c r="H1875" s="3">
        <v>49.09375</v>
      </c>
      <c r="I1875" s="3">
        <f t="shared" si="75"/>
        <v>36.09375</v>
      </c>
      <c r="J1875" s="2" t="s">
        <v>13</v>
      </c>
      <c r="K1875" s="6" t="s">
        <v>127</v>
      </c>
      <c r="L1875" s="6" t="s">
        <v>133</v>
      </c>
      <c r="M1875" s="6" t="s">
        <v>134</v>
      </c>
    </row>
    <row r="1876" spans="2:13" x14ac:dyDescent="0.25">
      <c r="B1876" s="6" t="s">
        <v>119</v>
      </c>
      <c r="C1876" s="3">
        <v>86.1875</v>
      </c>
      <c r="D1876" s="3">
        <v>5.59375</v>
      </c>
      <c r="E1876" s="3">
        <v>34.5</v>
      </c>
      <c r="F1876" s="3">
        <v>12</v>
      </c>
      <c r="G1876" s="3">
        <v>28.5</v>
      </c>
      <c r="H1876" s="3">
        <v>50.09375</v>
      </c>
      <c r="I1876" s="3">
        <f t="shared" si="75"/>
        <v>36.09375</v>
      </c>
      <c r="J1876" s="2" t="s">
        <v>13</v>
      </c>
      <c r="K1876" s="6" t="s">
        <v>127</v>
      </c>
      <c r="L1876" s="6" t="s">
        <v>133</v>
      </c>
      <c r="M1876" s="6" t="s">
        <v>134</v>
      </c>
    </row>
    <row r="1877" spans="2:13" x14ac:dyDescent="0.25">
      <c r="B1877" s="6" t="s">
        <v>119</v>
      </c>
      <c r="C1877" s="3">
        <v>87.1875</v>
      </c>
      <c r="D1877" s="3">
        <v>5.59375</v>
      </c>
      <c r="E1877" s="3">
        <v>35.5</v>
      </c>
      <c r="F1877" s="3">
        <v>12</v>
      </c>
      <c r="G1877" s="3">
        <v>28.5</v>
      </c>
      <c r="H1877" s="3">
        <v>51.09375</v>
      </c>
      <c r="I1877" s="3">
        <f t="shared" si="75"/>
        <v>36.09375</v>
      </c>
      <c r="J1877" s="2" t="s">
        <v>13</v>
      </c>
      <c r="K1877" s="6" t="s">
        <v>127</v>
      </c>
      <c r="L1877" s="6" t="s">
        <v>133</v>
      </c>
      <c r="M1877" s="6" t="s">
        <v>134</v>
      </c>
    </row>
    <row r="1878" spans="2:13" x14ac:dyDescent="0.25">
      <c r="B1878" s="6" t="s">
        <v>119</v>
      </c>
      <c r="C1878" s="3">
        <v>88.1875</v>
      </c>
      <c r="D1878" s="3">
        <v>5.59375</v>
      </c>
      <c r="E1878" s="3">
        <v>36.5</v>
      </c>
      <c r="F1878" s="3">
        <v>12</v>
      </c>
      <c r="G1878" s="3">
        <v>28.5</v>
      </c>
      <c r="H1878" s="3">
        <v>52.09375</v>
      </c>
      <c r="I1878" s="3">
        <f t="shared" si="75"/>
        <v>36.09375</v>
      </c>
      <c r="J1878" s="2" t="s">
        <v>13</v>
      </c>
      <c r="K1878" s="6" t="s">
        <v>127</v>
      </c>
      <c r="L1878" s="6" t="s">
        <v>133</v>
      </c>
      <c r="M1878" s="6" t="s">
        <v>134</v>
      </c>
    </row>
    <row r="1879" spans="2:13" x14ac:dyDescent="0.25">
      <c r="B1879" s="6" t="s">
        <v>119</v>
      </c>
      <c r="C1879" s="3">
        <v>89.1875</v>
      </c>
      <c r="D1879" s="3">
        <v>5.59375</v>
      </c>
      <c r="E1879" s="3">
        <v>37.5</v>
      </c>
      <c r="F1879" s="3">
        <v>12</v>
      </c>
      <c r="G1879" s="3">
        <v>28.5</v>
      </c>
      <c r="H1879" s="3">
        <v>53.09375</v>
      </c>
      <c r="I1879" s="3">
        <f t="shared" si="75"/>
        <v>36.09375</v>
      </c>
      <c r="J1879" s="2" t="s">
        <v>13</v>
      </c>
      <c r="K1879" s="6" t="s">
        <v>127</v>
      </c>
      <c r="L1879" s="6" t="s">
        <v>133</v>
      </c>
      <c r="M1879" s="6" t="s">
        <v>134</v>
      </c>
    </row>
    <row r="1880" spans="2:13" x14ac:dyDescent="0.25">
      <c r="B1880" s="6" t="s">
        <v>119</v>
      </c>
      <c r="C1880" s="3">
        <v>90.1875</v>
      </c>
      <c r="D1880" s="3">
        <v>5.59375</v>
      </c>
      <c r="E1880" s="3">
        <v>38.5</v>
      </c>
      <c r="F1880" s="3">
        <v>12</v>
      </c>
      <c r="G1880" s="3">
        <v>28.5</v>
      </c>
      <c r="H1880" s="3">
        <v>54.09375</v>
      </c>
      <c r="I1880" s="3">
        <f t="shared" si="75"/>
        <v>36.09375</v>
      </c>
      <c r="J1880" s="2" t="s">
        <v>13</v>
      </c>
      <c r="K1880" s="6" t="s">
        <v>127</v>
      </c>
      <c r="L1880" s="6" t="s">
        <v>133</v>
      </c>
      <c r="M1880" s="6" t="s">
        <v>134</v>
      </c>
    </row>
    <row r="1881" spans="2:13" x14ac:dyDescent="0.25">
      <c r="B1881" s="6" t="s">
        <v>119</v>
      </c>
      <c r="C1881" s="3">
        <v>91.1875</v>
      </c>
      <c r="D1881" s="3">
        <v>5.59375</v>
      </c>
      <c r="E1881" s="3">
        <v>39.5</v>
      </c>
      <c r="F1881" s="3">
        <v>12</v>
      </c>
      <c r="G1881" s="3">
        <v>28.5</v>
      </c>
      <c r="H1881" s="3">
        <v>55.09375</v>
      </c>
      <c r="I1881" s="3">
        <f t="shared" si="75"/>
        <v>36.09375</v>
      </c>
      <c r="J1881" s="2" t="s">
        <v>13</v>
      </c>
      <c r="K1881" s="6" t="s">
        <v>127</v>
      </c>
      <c r="L1881" s="6" t="s">
        <v>133</v>
      </c>
      <c r="M1881" s="6" t="s">
        <v>134</v>
      </c>
    </row>
    <row r="1882" spans="2:13" x14ac:dyDescent="0.25">
      <c r="B1882" s="6" t="s">
        <v>119</v>
      </c>
      <c r="C1882" s="3">
        <v>92.1875</v>
      </c>
      <c r="D1882" s="3">
        <v>5.59375</v>
      </c>
      <c r="E1882" s="3">
        <v>40.5</v>
      </c>
      <c r="F1882" s="3">
        <v>12</v>
      </c>
      <c r="G1882" s="3">
        <v>28.5</v>
      </c>
      <c r="H1882" s="3">
        <v>56.09375</v>
      </c>
      <c r="I1882" s="3">
        <f t="shared" si="75"/>
        <v>36.09375</v>
      </c>
      <c r="J1882" s="2" t="s">
        <v>13</v>
      </c>
      <c r="K1882" s="6" t="s">
        <v>127</v>
      </c>
      <c r="L1882" s="6" t="s">
        <v>133</v>
      </c>
      <c r="M1882" s="6" t="s">
        <v>134</v>
      </c>
    </row>
    <row r="1883" spans="2:13" x14ac:dyDescent="0.25">
      <c r="B1883" s="6" t="s">
        <v>119</v>
      </c>
      <c r="C1883" s="3">
        <v>93.1875</v>
      </c>
      <c r="D1883" s="3">
        <v>5.59375</v>
      </c>
      <c r="E1883" s="3">
        <v>41.5</v>
      </c>
      <c r="F1883" s="3">
        <v>12</v>
      </c>
      <c r="G1883" s="3">
        <v>28.5</v>
      </c>
      <c r="H1883" s="3">
        <v>57.09375</v>
      </c>
      <c r="I1883" s="3">
        <f t="shared" si="75"/>
        <v>36.09375</v>
      </c>
      <c r="J1883" s="2" t="s">
        <v>13</v>
      </c>
      <c r="K1883" s="6" t="s">
        <v>127</v>
      </c>
      <c r="L1883" s="6" t="s">
        <v>133</v>
      </c>
      <c r="M1883" s="6" t="s">
        <v>134</v>
      </c>
    </row>
    <row r="1884" spans="2:13" x14ac:dyDescent="0.25">
      <c r="B1884" s="6" t="s">
        <v>119</v>
      </c>
      <c r="C1884" s="3">
        <v>94.1875</v>
      </c>
      <c r="D1884" s="3">
        <v>5.59375</v>
      </c>
      <c r="E1884" s="3">
        <v>42.5</v>
      </c>
      <c r="F1884" s="3">
        <v>12</v>
      </c>
      <c r="G1884" s="3">
        <v>28.5</v>
      </c>
      <c r="H1884" s="3">
        <v>58.09375</v>
      </c>
      <c r="I1884" s="3">
        <f t="shared" si="75"/>
        <v>36.09375</v>
      </c>
      <c r="J1884" s="2" t="s">
        <v>13</v>
      </c>
      <c r="K1884" s="6" t="s">
        <v>127</v>
      </c>
      <c r="L1884" s="6" t="s">
        <v>133</v>
      </c>
      <c r="M1884" s="6" t="s">
        <v>134</v>
      </c>
    </row>
    <row r="1885" spans="2:13" x14ac:dyDescent="0.25">
      <c r="B1885" s="6" t="s">
        <v>119</v>
      </c>
      <c r="C1885" s="3">
        <v>95.1875</v>
      </c>
      <c r="D1885" s="3">
        <v>5.59375</v>
      </c>
      <c r="E1885" s="3">
        <v>43.5</v>
      </c>
      <c r="F1885" s="3">
        <v>12</v>
      </c>
      <c r="G1885" s="3">
        <v>28.5</v>
      </c>
      <c r="H1885" s="3">
        <v>59.09375</v>
      </c>
      <c r="I1885" s="3">
        <f t="shared" si="75"/>
        <v>36.09375</v>
      </c>
      <c r="J1885" s="2" t="s">
        <v>13</v>
      </c>
      <c r="K1885" s="6" t="s">
        <v>127</v>
      </c>
      <c r="L1885" s="6" t="s">
        <v>133</v>
      </c>
      <c r="M1885" s="6" t="s">
        <v>134</v>
      </c>
    </row>
    <row r="1886" spans="2:13" x14ac:dyDescent="0.25">
      <c r="B1886" s="6" t="s">
        <v>119</v>
      </c>
      <c r="C1886" s="3">
        <v>96.1875</v>
      </c>
      <c r="D1886" s="3">
        <v>5.59375</v>
      </c>
      <c r="E1886" s="3">
        <v>44.5</v>
      </c>
      <c r="F1886" s="3">
        <v>12</v>
      </c>
      <c r="G1886" s="3">
        <v>28.5</v>
      </c>
      <c r="H1886" s="3">
        <v>60.09375</v>
      </c>
      <c r="I1886" s="3">
        <f t="shared" si="75"/>
        <v>36.09375</v>
      </c>
      <c r="J1886" s="2" t="s">
        <v>13</v>
      </c>
      <c r="K1886" s="6" t="s">
        <v>127</v>
      </c>
      <c r="L1886" s="6" t="s">
        <v>133</v>
      </c>
      <c r="M1886" s="6" t="s">
        <v>134</v>
      </c>
    </row>
    <row r="1887" spans="2:13" x14ac:dyDescent="0.25">
      <c r="B1887" s="6" t="s">
        <v>119</v>
      </c>
      <c r="C1887" s="3">
        <v>97.1875</v>
      </c>
      <c r="D1887" s="3">
        <v>5.59375</v>
      </c>
      <c r="E1887" s="3">
        <v>45.5</v>
      </c>
      <c r="F1887" s="3">
        <v>12</v>
      </c>
      <c r="G1887" s="3">
        <v>28.5</v>
      </c>
      <c r="H1887" s="3">
        <v>61.09375</v>
      </c>
      <c r="I1887" s="3">
        <f t="shared" si="75"/>
        <v>36.09375</v>
      </c>
      <c r="J1887" s="2" t="s">
        <v>13</v>
      </c>
      <c r="K1887" s="6" t="s">
        <v>127</v>
      </c>
      <c r="L1887" s="6" t="s">
        <v>133</v>
      </c>
      <c r="M1887" s="6" t="s">
        <v>134</v>
      </c>
    </row>
    <row r="1888" spans="2:13" x14ac:dyDescent="0.25">
      <c r="B1888" s="6" t="s">
        <v>119</v>
      </c>
      <c r="C1888" s="3">
        <v>98.1875</v>
      </c>
      <c r="D1888" s="3">
        <v>5.59375</v>
      </c>
      <c r="E1888" s="3">
        <v>46.5</v>
      </c>
      <c r="F1888" s="3">
        <v>12</v>
      </c>
      <c r="G1888" s="3">
        <v>28.5</v>
      </c>
      <c r="H1888" s="3">
        <v>62.09375</v>
      </c>
      <c r="I1888" s="3">
        <f t="shared" si="75"/>
        <v>36.09375</v>
      </c>
      <c r="J1888" s="2" t="s">
        <v>13</v>
      </c>
      <c r="K1888" s="6" t="s">
        <v>127</v>
      </c>
      <c r="L1888" s="6" t="s">
        <v>133</v>
      </c>
      <c r="M1888" s="6" t="s">
        <v>134</v>
      </c>
    </row>
    <row r="1889" spans="2:13" x14ac:dyDescent="0.25">
      <c r="B1889" s="6" t="s">
        <v>119</v>
      </c>
      <c r="C1889" s="3">
        <v>99.1875</v>
      </c>
      <c r="D1889" s="3">
        <v>5.59375</v>
      </c>
      <c r="E1889" s="3">
        <v>47.5</v>
      </c>
      <c r="F1889" s="3">
        <v>12</v>
      </c>
      <c r="G1889" s="3">
        <v>28.5</v>
      </c>
      <c r="H1889" s="3">
        <v>63.09375</v>
      </c>
      <c r="I1889" s="3">
        <f t="shared" si="75"/>
        <v>36.09375</v>
      </c>
      <c r="J1889" s="2" t="s">
        <v>13</v>
      </c>
      <c r="K1889" s="6" t="s">
        <v>127</v>
      </c>
      <c r="L1889" s="6" t="s">
        <v>133</v>
      </c>
      <c r="M1889" s="6" t="s">
        <v>134</v>
      </c>
    </row>
    <row r="1890" spans="2:13" x14ac:dyDescent="0.25">
      <c r="B1890" s="6" t="s">
        <v>119</v>
      </c>
      <c r="C1890" s="3">
        <v>100.1875</v>
      </c>
      <c r="D1890" s="3">
        <v>5.59375</v>
      </c>
      <c r="E1890" s="3">
        <v>48.5</v>
      </c>
      <c r="F1890" s="3">
        <v>12</v>
      </c>
      <c r="G1890" s="3">
        <v>28.5</v>
      </c>
      <c r="H1890" s="3">
        <v>64.09375</v>
      </c>
      <c r="I1890" s="3">
        <f t="shared" si="75"/>
        <v>36.09375</v>
      </c>
      <c r="J1890" s="2" t="s">
        <v>13</v>
      </c>
      <c r="K1890" s="6" t="s">
        <v>127</v>
      </c>
      <c r="L1890" s="6" t="s">
        <v>133</v>
      </c>
      <c r="M1890" s="6" t="s">
        <v>134</v>
      </c>
    </row>
    <row r="1891" spans="2:13" x14ac:dyDescent="0.25">
      <c r="B1891" s="6" t="s">
        <v>119</v>
      </c>
      <c r="C1891" s="3">
        <v>101.1875</v>
      </c>
      <c r="D1891" s="3">
        <v>5.59375</v>
      </c>
      <c r="E1891" s="3">
        <v>49.5</v>
      </c>
      <c r="F1891" s="3">
        <v>12</v>
      </c>
      <c r="G1891" s="3">
        <v>28.5</v>
      </c>
      <c r="H1891" s="3">
        <v>65.09375</v>
      </c>
      <c r="I1891" s="3">
        <f t="shared" si="75"/>
        <v>36.09375</v>
      </c>
      <c r="J1891" s="2" t="s">
        <v>13</v>
      </c>
      <c r="K1891" s="6" t="s">
        <v>127</v>
      </c>
      <c r="L1891" s="6" t="s">
        <v>133</v>
      </c>
      <c r="M1891" s="6" t="s">
        <v>134</v>
      </c>
    </row>
    <row r="1892" spans="2:13" x14ac:dyDescent="0.25">
      <c r="B1892" s="6" t="s">
        <v>119</v>
      </c>
      <c r="C1892" s="3">
        <v>102.1875</v>
      </c>
      <c r="D1892" s="3">
        <v>5.59375</v>
      </c>
      <c r="E1892" s="3">
        <v>50.5</v>
      </c>
      <c r="F1892" s="3">
        <v>12</v>
      </c>
      <c r="G1892" s="3">
        <v>28.5</v>
      </c>
      <c r="H1892" s="3">
        <v>66.09375</v>
      </c>
      <c r="I1892" s="3">
        <f t="shared" si="75"/>
        <v>36.09375</v>
      </c>
      <c r="J1892" s="2" t="s">
        <v>13</v>
      </c>
      <c r="K1892" s="6" t="s">
        <v>127</v>
      </c>
      <c r="L1892" s="6" t="s">
        <v>133</v>
      </c>
      <c r="M1892" s="6" t="s">
        <v>134</v>
      </c>
    </row>
    <row r="1893" spans="2:13" x14ac:dyDescent="0.25">
      <c r="B1893" s="6" t="s">
        <v>119</v>
      </c>
      <c r="C1893" s="3">
        <v>103.1875</v>
      </c>
      <c r="D1893" s="3">
        <v>5.59375</v>
      </c>
      <c r="E1893" s="3">
        <v>51.5</v>
      </c>
      <c r="F1893" s="3">
        <v>12</v>
      </c>
      <c r="G1893" s="3">
        <v>28.5</v>
      </c>
      <c r="H1893" s="3">
        <v>67.09375</v>
      </c>
      <c r="I1893" s="3">
        <f t="shared" si="75"/>
        <v>36.09375</v>
      </c>
      <c r="J1893" s="2" t="s">
        <v>13</v>
      </c>
      <c r="K1893" s="6" t="s">
        <v>127</v>
      </c>
      <c r="L1893" s="6" t="s">
        <v>133</v>
      </c>
      <c r="M1893" s="6" t="s">
        <v>134</v>
      </c>
    </row>
    <row r="1894" spans="2:13" x14ac:dyDescent="0.25">
      <c r="B1894" s="6" t="s">
        <v>119</v>
      </c>
      <c r="C1894" s="3">
        <v>104.1875</v>
      </c>
      <c r="D1894" s="3">
        <v>5.59375</v>
      </c>
      <c r="E1894" s="3">
        <v>52.5</v>
      </c>
      <c r="F1894" s="3">
        <v>12</v>
      </c>
      <c r="G1894" s="3">
        <v>28.5</v>
      </c>
      <c r="H1894" s="3">
        <v>68.09375</v>
      </c>
      <c r="I1894" s="3">
        <f t="shared" si="75"/>
        <v>36.09375</v>
      </c>
      <c r="J1894" s="2" t="s">
        <v>13</v>
      </c>
      <c r="K1894" s="6" t="s">
        <v>127</v>
      </c>
      <c r="L1894" s="6" t="s">
        <v>133</v>
      </c>
      <c r="M1894" s="6" t="s">
        <v>134</v>
      </c>
    </row>
    <row r="1895" spans="2:13" x14ac:dyDescent="0.25">
      <c r="B1895" s="6" t="s">
        <v>119</v>
      </c>
      <c r="C1895" s="3">
        <v>105.1875</v>
      </c>
      <c r="D1895" s="3">
        <v>5.59375</v>
      </c>
      <c r="E1895" s="3">
        <v>53.5</v>
      </c>
      <c r="F1895" s="3">
        <v>12</v>
      </c>
      <c r="G1895" s="3">
        <v>28.5</v>
      </c>
      <c r="H1895" s="3">
        <v>69.09375</v>
      </c>
      <c r="I1895" s="3">
        <f t="shared" si="75"/>
        <v>36.09375</v>
      </c>
      <c r="J1895" s="2" t="s">
        <v>13</v>
      </c>
      <c r="K1895" s="6" t="s">
        <v>127</v>
      </c>
      <c r="L1895" s="6" t="s">
        <v>133</v>
      </c>
      <c r="M1895" s="6" t="s">
        <v>134</v>
      </c>
    </row>
    <row r="1896" spans="2:13" x14ac:dyDescent="0.25">
      <c r="B1896" s="6" t="s">
        <v>119</v>
      </c>
      <c r="C1896" s="3">
        <v>106.1875</v>
      </c>
      <c r="D1896" s="3">
        <v>5.59375</v>
      </c>
      <c r="E1896" s="3">
        <v>54.5</v>
      </c>
      <c r="F1896" s="3">
        <v>12</v>
      </c>
      <c r="G1896" s="3">
        <v>28.5</v>
      </c>
      <c r="H1896" s="3">
        <v>70.09375</v>
      </c>
      <c r="I1896" s="3">
        <f t="shared" si="75"/>
        <v>36.09375</v>
      </c>
      <c r="J1896" s="2" t="s">
        <v>13</v>
      </c>
      <c r="K1896" s="6" t="s">
        <v>127</v>
      </c>
      <c r="L1896" s="6" t="s">
        <v>133</v>
      </c>
      <c r="M1896" s="6" t="s">
        <v>134</v>
      </c>
    </row>
    <row r="1897" spans="2:13" x14ac:dyDescent="0.25">
      <c r="B1897" s="6" t="s">
        <v>119</v>
      </c>
      <c r="C1897" s="3">
        <v>107.1875</v>
      </c>
      <c r="D1897" s="3">
        <v>5.59375</v>
      </c>
      <c r="E1897" s="3">
        <v>55.5</v>
      </c>
      <c r="F1897" s="3">
        <v>12</v>
      </c>
      <c r="G1897" s="3">
        <v>28.5</v>
      </c>
      <c r="H1897" s="3">
        <v>71.09375</v>
      </c>
      <c r="I1897" s="3">
        <f t="shared" si="75"/>
        <v>36.09375</v>
      </c>
      <c r="J1897" s="2" t="s">
        <v>13</v>
      </c>
      <c r="K1897" s="6" t="s">
        <v>127</v>
      </c>
      <c r="L1897" s="6" t="s">
        <v>133</v>
      </c>
      <c r="M1897" s="6" t="s">
        <v>134</v>
      </c>
    </row>
    <row r="1898" spans="2:13" x14ac:dyDescent="0.25">
      <c r="B1898" s="6" t="s">
        <v>119</v>
      </c>
      <c r="C1898" s="3">
        <v>108.1875</v>
      </c>
      <c r="D1898" s="3">
        <v>5.59375</v>
      </c>
      <c r="E1898" s="3">
        <v>56.5</v>
      </c>
      <c r="F1898" s="3">
        <v>12</v>
      </c>
      <c r="G1898" s="3">
        <v>28.5</v>
      </c>
      <c r="H1898" s="3">
        <v>72.09375</v>
      </c>
      <c r="I1898" s="3">
        <f t="shared" si="75"/>
        <v>36.09375</v>
      </c>
      <c r="J1898" s="2" t="s">
        <v>13</v>
      </c>
      <c r="K1898" s="6" t="s">
        <v>127</v>
      </c>
      <c r="L1898" s="6" t="s">
        <v>133</v>
      </c>
      <c r="M1898" s="6" t="s">
        <v>134</v>
      </c>
    </row>
    <row r="1899" spans="2:13" x14ac:dyDescent="0.25">
      <c r="B1899" s="6" t="s">
        <v>119</v>
      </c>
      <c r="C1899" s="3">
        <v>109.1875</v>
      </c>
      <c r="D1899" s="3">
        <v>5.59375</v>
      </c>
      <c r="E1899" s="3">
        <v>57.5</v>
      </c>
      <c r="F1899" s="3">
        <v>12</v>
      </c>
      <c r="G1899" s="3">
        <v>28.5</v>
      </c>
      <c r="H1899" s="3">
        <v>73.09375</v>
      </c>
      <c r="I1899" s="3">
        <f t="shared" si="75"/>
        <v>36.09375</v>
      </c>
      <c r="J1899" s="2" t="s">
        <v>13</v>
      </c>
      <c r="K1899" s="6" t="s">
        <v>127</v>
      </c>
      <c r="L1899" s="6" t="s">
        <v>133</v>
      </c>
      <c r="M1899" s="6" t="s">
        <v>134</v>
      </c>
    </row>
    <row r="1900" spans="2:13" x14ac:dyDescent="0.25">
      <c r="B1900" s="6" t="s">
        <v>119</v>
      </c>
      <c r="C1900" s="3">
        <v>110.1875</v>
      </c>
      <c r="D1900" s="3">
        <v>5.59375</v>
      </c>
      <c r="E1900" s="3">
        <v>58.5</v>
      </c>
      <c r="F1900" s="3">
        <v>12</v>
      </c>
      <c r="G1900" s="3">
        <v>28.5</v>
      </c>
      <c r="H1900" s="3">
        <v>74.09375</v>
      </c>
      <c r="I1900" s="3">
        <f t="shared" si="75"/>
        <v>36.09375</v>
      </c>
      <c r="J1900" s="2" t="s">
        <v>13</v>
      </c>
      <c r="K1900" s="6" t="s">
        <v>127</v>
      </c>
      <c r="L1900" s="6" t="s">
        <v>133</v>
      </c>
      <c r="M1900" s="6" t="s">
        <v>134</v>
      </c>
    </row>
    <row r="1901" spans="2:13" x14ac:dyDescent="0.25">
      <c r="B1901" s="6" t="s">
        <v>119</v>
      </c>
      <c r="C1901" s="3">
        <v>111.1875</v>
      </c>
      <c r="D1901" s="3">
        <v>5.59375</v>
      </c>
      <c r="E1901" s="3">
        <v>59.5</v>
      </c>
      <c r="F1901" s="3">
        <v>12</v>
      </c>
      <c r="G1901" s="3">
        <v>28.5</v>
      </c>
      <c r="H1901" s="3">
        <v>75.09375</v>
      </c>
      <c r="I1901" s="3">
        <f t="shared" si="75"/>
        <v>36.09375</v>
      </c>
      <c r="J1901" s="2" t="s">
        <v>13</v>
      </c>
      <c r="K1901" s="6" t="s">
        <v>127</v>
      </c>
      <c r="L1901" s="6" t="s">
        <v>133</v>
      </c>
      <c r="M1901" s="6" t="s">
        <v>134</v>
      </c>
    </row>
    <row r="1902" spans="2:13" x14ac:dyDescent="0.25">
      <c r="B1902" s="6" t="s">
        <v>119</v>
      </c>
      <c r="C1902" s="3">
        <v>112.1875</v>
      </c>
      <c r="D1902" s="3">
        <v>5.59375</v>
      </c>
      <c r="E1902" s="3">
        <v>60.5</v>
      </c>
      <c r="F1902" s="3">
        <v>12</v>
      </c>
      <c r="G1902" s="3">
        <v>28.5</v>
      </c>
      <c r="H1902" s="3">
        <v>76.09375</v>
      </c>
      <c r="I1902" s="3">
        <f t="shared" si="75"/>
        <v>36.09375</v>
      </c>
      <c r="J1902" s="2" t="s">
        <v>13</v>
      </c>
      <c r="K1902" s="6" t="s">
        <v>127</v>
      </c>
      <c r="L1902" s="6" t="s">
        <v>133</v>
      </c>
      <c r="M1902" s="6" t="s">
        <v>134</v>
      </c>
    </row>
    <row r="1903" spans="2:13" x14ac:dyDescent="0.25">
      <c r="B1903" s="6" t="s">
        <v>119</v>
      </c>
      <c r="C1903" s="3">
        <v>113.1875</v>
      </c>
      <c r="D1903" s="3">
        <v>5.59375</v>
      </c>
      <c r="E1903" s="3">
        <v>61.5</v>
      </c>
      <c r="F1903" s="3">
        <v>12</v>
      </c>
      <c r="G1903" s="3">
        <v>28.5</v>
      </c>
      <c r="H1903" s="3">
        <v>77.09375</v>
      </c>
      <c r="I1903" s="3">
        <f t="shared" si="75"/>
        <v>36.09375</v>
      </c>
      <c r="J1903" s="2" t="s">
        <v>13</v>
      </c>
      <c r="K1903" s="6" t="s">
        <v>127</v>
      </c>
      <c r="L1903" s="6" t="s">
        <v>133</v>
      </c>
      <c r="M1903" s="6" t="s">
        <v>134</v>
      </c>
    </row>
    <row r="1904" spans="2:13" x14ac:dyDescent="0.25">
      <c r="B1904" s="6" t="s">
        <v>119</v>
      </c>
      <c r="C1904" s="3">
        <v>114.1875</v>
      </c>
      <c r="D1904" s="3">
        <v>5.59375</v>
      </c>
      <c r="E1904" s="3">
        <v>62.5</v>
      </c>
      <c r="F1904" s="3">
        <v>12</v>
      </c>
      <c r="G1904" s="3">
        <v>28.5</v>
      </c>
      <c r="H1904" s="3">
        <v>78.09375</v>
      </c>
      <c r="I1904" s="3">
        <f t="shared" si="75"/>
        <v>36.09375</v>
      </c>
      <c r="J1904" s="2" t="s">
        <v>13</v>
      </c>
      <c r="K1904" s="6" t="s">
        <v>127</v>
      </c>
      <c r="L1904" s="6" t="s">
        <v>133</v>
      </c>
      <c r="M1904" s="6" t="s">
        <v>134</v>
      </c>
    </row>
    <row r="1905" spans="2:13" x14ac:dyDescent="0.25">
      <c r="B1905" s="6" t="s">
        <v>119</v>
      </c>
      <c r="C1905" s="3">
        <v>115.1875</v>
      </c>
      <c r="D1905" s="3">
        <v>5.59375</v>
      </c>
      <c r="E1905" s="3">
        <v>63.5</v>
      </c>
      <c r="F1905" s="3">
        <v>12</v>
      </c>
      <c r="G1905" s="3">
        <v>28.5</v>
      </c>
      <c r="H1905" s="3">
        <v>79.09375</v>
      </c>
      <c r="I1905" s="3">
        <f t="shared" si="75"/>
        <v>36.09375</v>
      </c>
      <c r="J1905" s="2" t="s">
        <v>13</v>
      </c>
      <c r="K1905" s="6" t="s">
        <v>127</v>
      </c>
      <c r="L1905" s="6" t="s">
        <v>133</v>
      </c>
      <c r="M1905" s="6" t="s">
        <v>134</v>
      </c>
    </row>
    <row r="1906" spans="2:13" x14ac:dyDescent="0.25">
      <c r="B1906" s="6" t="s">
        <v>119</v>
      </c>
      <c r="C1906" s="3">
        <v>116.1875</v>
      </c>
      <c r="D1906" s="3">
        <v>5.59375</v>
      </c>
      <c r="E1906" s="3">
        <v>64.5</v>
      </c>
      <c r="F1906" s="3">
        <v>12</v>
      </c>
      <c r="G1906" s="3">
        <v>28.5</v>
      </c>
      <c r="H1906" s="3">
        <v>80.09375</v>
      </c>
      <c r="I1906" s="3">
        <f t="shared" si="75"/>
        <v>36.09375</v>
      </c>
      <c r="J1906" s="2" t="s">
        <v>13</v>
      </c>
      <c r="K1906" s="6" t="s">
        <v>127</v>
      </c>
      <c r="L1906" s="6" t="s">
        <v>133</v>
      </c>
      <c r="M1906" s="6" t="s">
        <v>134</v>
      </c>
    </row>
    <row r="1907" spans="2:13" x14ac:dyDescent="0.25">
      <c r="B1907" s="6" t="s">
        <v>119</v>
      </c>
      <c r="C1907" s="3">
        <v>117.1875</v>
      </c>
      <c r="D1907" s="3">
        <v>5.59375</v>
      </c>
      <c r="E1907" s="3">
        <v>65.5</v>
      </c>
      <c r="F1907" s="3">
        <v>12</v>
      </c>
      <c r="G1907" s="3">
        <v>28.5</v>
      </c>
      <c r="H1907" s="3">
        <v>81.09375</v>
      </c>
      <c r="I1907" s="3">
        <f t="shared" si="75"/>
        <v>36.09375</v>
      </c>
      <c r="J1907" s="2" t="s">
        <v>13</v>
      </c>
      <c r="K1907" s="6" t="s">
        <v>127</v>
      </c>
      <c r="L1907" s="6" t="s">
        <v>133</v>
      </c>
      <c r="M1907" s="6" t="s">
        <v>134</v>
      </c>
    </row>
    <row r="1908" spans="2:13" x14ac:dyDescent="0.25">
      <c r="B1908" s="6" t="s">
        <v>119</v>
      </c>
      <c r="C1908" s="3">
        <v>118.1875</v>
      </c>
      <c r="D1908" s="3">
        <v>5.59375</v>
      </c>
      <c r="E1908" s="3">
        <v>66.5</v>
      </c>
      <c r="F1908" s="3">
        <v>12</v>
      </c>
      <c r="G1908" s="3">
        <v>28.5</v>
      </c>
      <c r="H1908" s="3">
        <v>82.09375</v>
      </c>
      <c r="I1908" s="3">
        <f t="shared" si="75"/>
        <v>36.09375</v>
      </c>
      <c r="J1908" s="2" t="s">
        <v>13</v>
      </c>
      <c r="K1908" s="6" t="s">
        <v>127</v>
      </c>
      <c r="L1908" s="6" t="s">
        <v>133</v>
      </c>
      <c r="M1908" s="6" t="s">
        <v>134</v>
      </c>
    </row>
    <row r="1909" spans="2:13" x14ac:dyDescent="0.25">
      <c r="B1909" s="6" t="s">
        <v>119</v>
      </c>
      <c r="C1909" s="3">
        <v>119.1875</v>
      </c>
      <c r="D1909" s="3">
        <v>5.59375</v>
      </c>
      <c r="E1909" s="3">
        <v>67.5</v>
      </c>
      <c r="F1909" s="3">
        <v>12</v>
      </c>
      <c r="G1909" s="3">
        <v>28.5</v>
      </c>
      <c r="H1909" s="3">
        <v>83.09375</v>
      </c>
      <c r="I1909" s="3">
        <f t="shared" si="75"/>
        <v>36.09375</v>
      </c>
      <c r="J1909" s="2" t="s">
        <v>13</v>
      </c>
      <c r="K1909" s="6" t="s">
        <v>127</v>
      </c>
      <c r="L1909" s="6" t="s">
        <v>133</v>
      </c>
      <c r="M1909" s="6" t="s">
        <v>134</v>
      </c>
    </row>
    <row r="1910" spans="2:13" x14ac:dyDescent="0.25">
      <c r="B1910" s="6" t="s">
        <v>119</v>
      </c>
      <c r="C1910" s="3">
        <v>120.1875</v>
      </c>
      <c r="D1910" s="3">
        <v>5.59375</v>
      </c>
      <c r="E1910" s="3">
        <v>68.5</v>
      </c>
      <c r="F1910" s="3">
        <v>12</v>
      </c>
      <c r="G1910" s="3">
        <v>28.5</v>
      </c>
      <c r="H1910" s="3">
        <v>84.09375</v>
      </c>
      <c r="I1910" s="3">
        <f t="shared" si="75"/>
        <v>36.09375</v>
      </c>
      <c r="J1910" s="2" t="s">
        <v>13</v>
      </c>
      <c r="K1910" s="6" t="s">
        <v>127</v>
      </c>
      <c r="L1910" s="6" t="s">
        <v>133</v>
      </c>
      <c r="M1910" s="6" t="s">
        <v>134</v>
      </c>
    </row>
  </sheetData>
  <dataValidations count="1">
    <dataValidation type="list" allowBlank="1" showInputMessage="1" showErrorMessage="1" sqref="F18 F71 F124" xr:uid="{00000000-0002-0000-0500-000000000000}">
      <formula1>twohingeprep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15</vt:i4>
      </vt:variant>
    </vt:vector>
  </HeadingPairs>
  <TitlesOfParts>
    <vt:vector size="21" baseType="lpstr">
      <vt:lpstr>Cover Sheet</vt:lpstr>
      <vt:lpstr>2 Hinge</vt:lpstr>
      <vt:lpstr>3 Hinge</vt:lpstr>
      <vt:lpstr>4 Hinge</vt:lpstr>
      <vt:lpstr>4 Hinge Dutch</vt:lpstr>
      <vt:lpstr>Tables</vt:lpstr>
      <vt:lpstr>actwidth</vt:lpstr>
      <vt:lpstr>DUTCH</vt:lpstr>
      <vt:lpstr>dutchhinges</vt:lpstr>
      <vt:lpstr>fivehinges</vt:lpstr>
      <vt:lpstr>fourhinges</vt:lpstr>
      <vt:lpstr>fourhng</vt:lpstr>
      <vt:lpstr>fourhnght</vt:lpstr>
      <vt:lpstr>inactwidth</vt:lpstr>
      <vt:lpstr>threehinges</vt:lpstr>
      <vt:lpstr>threehng</vt:lpstr>
      <vt:lpstr>threehnght</vt:lpstr>
      <vt:lpstr>twohinges</vt:lpstr>
      <vt:lpstr>twohngprep</vt:lpstr>
      <vt:lpstr>twoht</vt:lpstr>
      <vt:lpstr>ucut</vt:lpstr>
    </vt:vector>
  </TitlesOfParts>
  <Company>Timely Industries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Valerie Bevens</dc:creator>
  <cp:lastModifiedBy>Kyle Lee</cp:lastModifiedBy>
  <cp:lastPrinted>2014-07-23T17:02:47Z</cp:lastPrinted>
  <dcterms:created xsi:type="dcterms:W3CDTF">2014-07-21T20:57:41Z</dcterms:created>
  <dcterms:modified xsi:type="dcterms:W3CDTF">2021-11-23T17:05:15Z</dcterms:modified>
</cp:coreProperties>
</file>